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h\Desktop\PLANILHA CAMARA PRONTA\Montagem planilha Camara\"/>
    </mc:Choice>
  </mc:AlternateContent>
  <bookViews>
    <workbookView xWindow="0" yWindow="0" windowWidth="16740" windowHeight="6960" activeTab="3"/>
  </bookViews>
  <sheets>
    <sheet name="Ampliação" sheetId="1" r:id="rId1"/>
    <sheet name="Reforma" sheetId="3" r:id="rId2"/>
    <sheet name="RESUMO" sheetId="8" r:id="rId3"/>
    <sheet name="Cronograma Fisico financeiro" sheetId="5" r:id="rId4"/>
    <sheet name="Bdi" sheetId="6" r:id="rId5"/>
    <sheet name="Encargos Sociais" sheetId="7" r:id="rId6"/>
  </sheets>
  <definedNames>
    <definedName name="_xlnm.Print_Area" localSheetId="0">Ampliação!$A$1:$I$72</definedName>
    <definedName name="_xlnm.Print_Area" localSheetId="1">Reforma!$A$1:$I$135</definedName>
  </definedNames>
  <calcPr calcId="171027"/>
</workbook>
</file>

<file path=xl/calcChain.xml><?xml version="1.0" encoding="utf-8"?>
<calcChain xmlns="http://schemas.openxmlformats.org/spreadsheetml/2006/main">
  <c r="L134" i="3" l="1"/>
  <c r="L133" i="3"/>
  <c r="L121" i="3"/>
  <c r="L112" i="3"/>
  <c r="L103" i="3"/>
  <c r="L95" i="3"/>
  <c r="L88" i="3"/>
  <c r="L61" i="3"/>
  <c r="L52" i="3"/>
  <c r="L28" i="3"/>
  <c r="M30" i="3"/>
  <c r="M26" i="3"/>
  <c r="L17" i="3"/>
  <c r="M60" i="1"/>
  <c r="M59" i="1"/>
  <c r="M40" i="1"/>
  <c r="M41" i="1"/>
  <c r="M43" i="1"/>
  <c r="M45" i="1"/>
  <c r="M46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49" i="1"/>
  <c r="M51" i="1"/>
  <c r="L71" i="1"/>
  <c r="L70" i="1"/>
  <c r="L62" i="1"/>
  <c r="L47" i="1"/>
  <c r="L30" i="1"/>
  <c r="L21" i="1"/>
  <c r="I30" i="3" l="1"/>
  <c r="J30" i="3"/>
  <c r="J133" i="3" l="1"/>
  <c r="J124" i="3"/>
  <c r="J125" i="3"/>
  <c r="J126" i="3"/>
  <c r="J127" i="3"/>
  <c r="J128" i="3"/>
  <c r="J129" i="3"/>
  <c r="J130" i="3"/>
  <c r="J131" i="3"/>
  <c r="J132" i="3"/>
  <c r="J123" i="3"/>
  <c r="J121" i="3"/>
  <c r="J116" i="3"/>
  <c r="J117" i="3"/>
  <c r="J118" i="3"/>
  <c r="J119" i="3"/>
  <c r="J120" i="3"/>
  <c r="J115" i="3"/>
  <c r="J114" i="3"/>
  <c r="J112" i="3"/>
  <c r="J106" i="3"/>
  <c r="J107" i="3"/>
  <c r="J108" i="3"/>
  <c r="J109" i="3"/>
  <c r="J110" i="3"/>
  <c r="J111" i="3"/>
  <c r="J103" i="3"/>
  <c r="J105" i="3"/>
  <c r="J98" i="3"/>
  <c r="J99" i="3"/>
  <c r="J100" i="3"/>
  <c r="J101" i="3"/>
  <c r="J102" i="3"/>
  <c r="J97" i="3"/>
  <c r="J95" i="3"/>
  <c r="J91" i="3"/>
  <c r="J92" i="3"/>
  <c r="J93" i="3"/>
  <c r="J94" i="3"/>
  <c r="J90" i="3"/>
  <c r="J64" i="3"/>
  <c r="J65" i="3"/>
  <c r="J88" i="3" s="1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63" i="3"/>
  <c r="J61" i="3"/>
  <c r="J55" i="3"/>
  <c r="J56" i="3"/>
  <c r="J57" i="3"/>
  <c r="J58" i="3"/>
  <c r="J59" i="3"/>
  <c r="J60" i="3"/>
  <c r="J54" i="3"/>
  <c r="J31" i="3"/>
  <c r="J32" i="3"/>
  <c r="J52" i="3" s="1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28" i="3"/>
  <c r="J27" i="3"/>
  <c r="J20" i="3"/>
  <c r="J21" i="3"/>
  <c r="J22" i="3"/>
  <c r="J23" i="3"/>
  <c r="J24" i="3"/>
  <c r="J25" i="3"/>
  <c r="J26" i="3"/>
  <c r="J19" i="3"/>
  <c r="J17" i="3"/>
  <c r="J10" i="3"/>
  <c r="J11" i="3"/>
  <c r="J12" i="3"/>
  <c r="J13" i="3"/>
  <c r="J14" i="3"/>
  <c r="J15" i="3"/>
  <c r="J16" i="3"/>
  <c r="J9" i="3"/>
  <c r="G20" i="1"/>
  <c r="G19" i="1"/>
  <c r="G18" i="1"/>
  <c r="G17" i="1"/>
  <c r="G16" i="1"/>
  <c r="G15" i="1"/>
  <c r="G14" i="1"/>
  <c r="G13" i="1"/>
  <c r="G12" i="1"/>
  <c r="G11" i="1"/>
  <c r="G10" i="1"/>
  <c r="G9" i="1"/>
  <c r="J71" i="1"/>
  <c r="J70" i="1"/>
  <c r="J65" i="1"/>
  <c r="J66" i="1"/>
  <c r="J67" i="1"/>
  <c r="J68" i="1"/>
  <c r="J69" i="1"/>
  <c r="J64" i="1"/>
  <c r="J62" i="1"/>
  <c r="J60" i="1"/>
  <c r="J61" i="1"/>
  <c r="J59" i="1"/>
  <c r="J57" i="1"/>
  <c r="J50" i="1"/>
  <c r="J51" i="1"/>
  <c r="J52" i="1"/>
  <c r="J53" i="1"/>
  <c r="J54" i="1"/>
  <c r="J55" i="1"/>
  <c r="J56" i="1"/>
  <c r="J49" i="1"/>
  <c r="J47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30" i="1"/>
  <c r="J32" i="1"/>
  <c r="J24" i="1"/>
  <c r="J25" i="1"/>
  <c r="J26" i="1"/>
  <c r="J27" i="1"/>
  <c r="J28" i="1"/>
  <c r="J29" i="1"/>
  <c r="J23" i="1"/>
  <c r="K22" i="1"/>
  <c r="K31" i="1"/>
  <c r="K48" i="1"/>
  <c r="K58" i="1"/>
  <c r="K63" i="1"/>
  <c r="J21" i="1" l="1"/>
  <c r="J10" i="1"/>
  <c r="J11" i="1"/>
  <c r="J12" i="1"/>
  <c r="J13" i="1"/>
  <c r="J14" i="1"/>
  <c r="J15" i="1"/>
  <c r="J16" i="1"/>
  <c r="J17" i="1"/>
  <c r="J18" i="1"/>
  <c r="J19" i="1"/>
  <c r="J20" i="1"/>
  <c r="J9" i="1"/>
  <c r="G132" i="3"/>
  <c r="G131" i="3"/>
  <c r="G130" i="3"/>
  <c r="G129" i="3"/>
  <c r="G126" i="3"/>
  <c r="G125" i="3"/>
  <c r="G124" i="3"/>
  <c r="G123" i="3"/>
  <c r="G120" i="3"/>
  <c r="G119" i="3"/>
  <c r="G118" i="3"/>
  <c r="G116" i="3"/>
  <c r="G115" i="3"/>
  <c r="G114" i="3"/>
  <c r="G111" i="3"/>
  <c r="G110" i="3"/>
  <c r="G109" i="3"/>
  <c r="G108" i="3"/>
  <c r="G107" i="3"/>
  <c r="G106" i="3"/>
  <c r="G105" i="3"/>
  <c r="G102" i="3"/>
  <c r="G101" i="3"/>
  <c r="G100" i="3"/>
  <c r="G99" i="3"/>
  <c r="G98" i="3"/>
  <c r="G97" i="3"/>
  <c r="G94" i="3"/>
  <c r="G93" i="3"/>
  <c r="G92" i="3"/>
  <c r="G91" i="3"/>
  <c r="G90" i="3"/>
  <c r="G87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0" i="3"/>
  <c r="G59" i="3"/>
  <c r="G58" i="3"/>
  <c r="G57" i="3"/>
  <c r="G56" i="3"/>
  <c r="G55" i="3"/>
  <c r="G54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1" i="3"/>
  <c r="G27" i="3"/>
  <c r="G25" i="3"/>
  <c r="G24" i="3"/>
  <c r="G23" i="3"/>
  <c r="G22" i="3"/>
  <c r="G21" i="3"/>
  <c r="G20" i="3"/>
  <c r="G19" i="3"/>
  <c r="G16" i="3"/>
  <c r="G15" i="3"/>
  <c r="G14" i="3"/>
  <c r="G13" i="3"/>
  <c r="G12" i="3"/>
  <c r="G11" i="3"/>
  <c r="H132" i="3" l="1"/>
  <c r="I132" i="3" s="1"/>
  <c r="H124" i="3"/>
  <c r="I124" i="3" s="1"/>
  <c r="H125" i="3"/>
  <c r="I125" i="3" s="1"/>
  <c r="H126" i="3"/>
  <c r="I126" i="3" s="1"/>
  <c r="H127" i="3"/>
  <c r="I127" i="3" s="1"/>
  <c r="H128" i="3"/>
  <c r="I128" i="3" s="1"/>
  <c r="H129" i="3"/>
  <c r="I129" i="3" s="1"/>
  <c r="H130" i="3"/>
  <c r="I130" i="3" s="1"/>
  <c r="H131" i="3"/>
  <c r="I131" i="3" s="1"/>
  <c r="H123" i="3"/>
  <c r="I123" i="3" s="1"/>
  <c r="H115" i="3"/>
  <c r="I115" i="3" s="1"/>
  <c r="H116" i="3"/>
  <c r="I116" i="3" s="1"/>
  <c r="H117" i="3"/>
  <c r="I117" i="3" s="1"/>
  <c r="H118" i="3"/>
  <c r="I118" i="3" s="1"/>
  <c r="H119" i="3"/>
  <c r="I119" i="3" s="1"/>
  <c r="H120" i="3"/>
  <c r="I120" i="3" s="1"/>
  <c r="H114" i="3"/>
  <c r="I114" i="3" s="1"/>
  <c r="H106" i="3"/>
  <c r="I106" i="3" s="1"/>
  <c r="H107" i="3"/>
  <c r="I107" i="3" s="1"/>
  <c r="H108" i="3"/>
  <c r="I108" i="3" s="1"/>
  <c r="H109" i="3"/>
  <c r="I109" i="3" s="1"/>
  <c r="H110" i="3"/>
  <c r="I110" i="3" s="1"/>
  <c r="H111" i="3"/>
  <c r="I111" i="3" s="1"/>
  <c r="H105" i="3"/>
  <c r="I105" i="3" s="1"/>
  <c r="H98" i="3"/>
  <c r="I98" i="3" s="1"/>
  <c r="H99" i="3"/>
  <c r="I99" i="3" s="1"/>
  <c r="H100" i="3"/>
  <c r="I100" i="3" s="1"/>
  <c r="H101" i="3"/>
  <c r="I101" i="3" s="1"/>
  <c r="H102" i="3"/>
  <c r="I102" i="3" s="1"/>
  <c r="H97" i="3"/>
  <c r="I97" i="3" s="1"/>
  <c r="H91" i="3"/>
  <c r="I91" i="3" s="1"/>
  <c r="H92" i="3"/>
  <c r="I92" i="3" s="1"/>
  <c r="H93" i="3"/>
  <c r="I93" i="3" s="1"/>
  <c r="H94" i="3"/>
  <c r="I94" i="3" s="1"/>
  <c r="H90" i="3"/>
  <c r="I90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63" i="3"/>
  <c r="I63" i="3" s="1"/>
  <c r="H57" i="3"/>
  <c r="I57" i="3" s="1"/>
  <c r="H58" i="3"/>
  <c r="I58" i="3" s="1"/>
  <c r="H59" i="3"/>
  <c r="I59" i="3" s="1"/>
  <c r="H60" i="3"/>
  <c r="I60" i="3" s="1"/>
  <c r="M60" i="3" s="1"/>
  <c r="H54" i="3"/>
  <c r="I54" i="3" s="1"/>
  <c r="H56" i="3"/>
  <c r="I56" i="3" s="1"/>
  <c r="H55" i="3"/>
  <c r="I55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30" i="3"/>
  <c r="K30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K26" i="3" s="1"/>
  <c r="H27" i="3"/>
  <c r="I27" i="3" s="1"/>
  <c r="H19" i="3"/>
  <c r="I1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9" i="3"/>
  <c r="I9" i="3" s="1"/>
  <c r="G65" i="1"/>
  <c r="G66" i="1"/>
  <c r="G67" i="1"/>
  <c r="G68" i="1"/>
  <c r="G69" i="1"/>
  <c r="H69" i="1" s="1"/>
  <c r="I69" i="1" s="1"/>
  <c r="G64" i="1"/>
  <c r="G60" i="1"/>
  <c r="G61" i="1"/>
  <c r="G59" i="1"/>
  <c r="I59" i="1" s="1"/>
  <c r="K59" i="1" s="1"/>
  <c r="G50" i="1"/>
  <c r="H50" i="1" s="1"/>
  <c r="I50" i="1" s="1"/>
  <c r="H51" i="1"/>
  <c r="I51" i="1" s="1"/>
  <c r="K51" i="1" s="1"/>
  <c r="G52" i="1"/>
  <c r="H52" i="1" s="1"/>
  <c r="I52" i="1" s="1"/>
  <c r="G53" i="1"/>
  <c r="H53" i="1" s="1"/>
  <c r="I53" i="1" s="1"/>
  <c r="G54" i="1"/>
  <c r="H54" i="1" s="1"/>
  <c r="I54" i="1" s="1"/>
  <c r="G55" i="1"/>
  <c r="H55" i="1" s="1"/>
  <c r="I55" i="1" s="1"/>
  <c r="G56" i="1"/>
  <c r="H56" i="1" s="1"/>
  <c r="I56" i="1" s="1"/>
  <c r="H49" i="1"/>
  <c r="I49" i="1" s="1"/>
  <c r="K49" i="1" s="1"/>
  <c r="G33" i="1"/>
  <c r="H33" i="1" s="1"/>
  <c r="I33" i="1" s="1"/>
  <c r="G34" i="1"/>
  <c r="H34" i="1" s="1"/>
  <c r="I34" i="1" s="1"/>
  <c r="G35" i="1"/>
  <c r="H35" i="1" s="1"/>
  <c r="I35" i="1" s="1"/>
  <c r="G36" i="1"/>
  <c r="H36" i="1" s="1"/>
  <c r="I36" i="1" s="1"/>
  <c r="G37" i="1"/>
  <c r="H37" i="1" s="1"/>
  <c r="I37" i="1" s="1"/>
  <c r="G38" i="1"/>
  <c r="H38" i="1" s="1"/>
  <c r="I38" i="1" s="1"/>
  <c r="G39" i="1"/>
  <c r="H39" i="1" s="1"/>
  <c r="I39" i="1" s="1"/>
  <c r="H40" i="1"/>
  <c r="I40" i="1" s="1"/>
  <c r="K40" i="1" s="1"/>
  <c r="H41" i="1"/>
  <c r="I41" i="1" s="1"/>
  <c r="K41" i="1" s="1"/>
  <c r="G42" i="1"/>
  <c r="H42" i="1" s="1"/>
  <c r="I42" i="1" s="1"/>
  <c r="H43" i="1"/>
  <c r="I43" i="1" s="1"/>
  <c r="K43" i="1" s="1"/>
  <c r="G44" i="1"/>
  <c r="H44" i="1" s="1"/>
  <c r="I44" i="1" s="1"/>
  <c r="H45" i="1"/>
  <c r="I45" i="1" s="1"/>
  <c r="K45" i="1" s="1"/>
  <c r="H46" i="1"/>
  <c r="I46" i="1" s="1"/>
  <c r="K46" i="1" s="1"/>
  <c r="G32" i="1"/>
  <c r="H32" i="1" s="1"/>
  <c r="I32" i="1" s="1"/>
  <c r="G24" i="1"/>
  <c r="H24" i="1" s="1"/>
  <c r="I24" i="1" s="1"/>
  <c r="G25" i="1"/>
  <c r="H25" i="1" s="1"/>
  <c r="I25" i="1" s="1"/>
  <c r="G26" i="1"/>
  <c r="H26" i="1" s="1"/>
  <c r="I26" i="1" s="1"/>
  <c r="G27" i="1"/>
  <c r="H27" i="1" s="1"/>
  <c r="I27" i="1" s="1"/>
  <c r="G28" i="1"/>
  <c r="H28" i="1" s="1"/>
  <c r="I28" i="1" s="1"/>
  <c r="G29" i="1"/>
  <c r="H29" i="1" s="1"/>
  <c r="I29" i="1" s="1"/>
  <c r="G23" i="1"/>
  <c r="H23" i="1" s="1"/>
  <c r="I23" i="1" s="1"/>
  <c r="H10" i="1"/>
  <c r="I10" i="1" s="1"/>
  <c r="K10" i="1" s="1"/>
  <c r="H11" i="1"/>
  <c r="I11" i="1" s="1"/>
  <c r="K11" i="1" s="1"/>
  <c r="H12" i="1"/>
  <c r="I12" i="1" s="1"/>
  <c r="K12" i="1" s="1"/>
  <c r="H13" i="1"/>
  <c r="I13" i="1" s="1"/>
  <c r="K13" i="1" s="1"/>
  <c r="H14" i="1"/>
  <c r="I14" i="1" s="1"/>
  <c r="K14" i="1" s="1"/>
  <c r="H15" i="1"/>
  <c r="I15" i="1" s="1"/>
  <c r="K15" i="1" s="1"/>
  <c r="H16" i="1"/>
  <c r="I16" i="1" s="1"/>
  <c r="K16" i="1" s="1"/>
  <c r="H17" i="1"/>
  <c r="I17" i="1" s="1"/>
  <c r="K17" i="1" s="1"/>
  <c r="H18" i="1"/>
  <c r="I18" i="1" s="1"/>
  <c r="K18" i="1" s="1"/>
  <c r="H19" i="1"/>
  <c r="I19" i="1" s="1"/>
  <c r="K19" i="1" s="1"/>
  <c r="H20" i="1"/>
  <c r="I20" i="1" s="1"/>
  <c r="K20" i="1" s="1"/>
  <c r="H9" i="1"/>
  <c r="I9" i="1" s="1"/>
  <c r="K9" i="1" s="1"/>
  <c r="K32" i="3" l="1"/>
  <c r="M32" i="3"/>
  <c r="K86" i="3"/>
  <c r="M86" i="3"/>
  <c r="K127" i="3"/>
  <c r="M127" i="3"/>
  <c r="K128" i="3"/>
  <c r="M128" i="3"/>
  <c r="K117" i="3"/>
  <c r="M117" i="3"/>
  <c r="K10" i="3"/>
  <c r="M10" i="3"/>
  <c r="K9" i="3"/>
  <c r="M9" i="3"/>
  <c r="K11" i="3"/>
  <c r="M11" i="3"/>
  <c r="K51" i="3"/>
  <c r="M51" i="3"/>
  <c r="K14" i="3"/>
  <c r="M14" i="3"/>
  <c r="K25" i="3"/>
  <c r="M25" i="3"/>
  <c r="K21" i="3"/>
  <c r="M21" i="3"/>
  <c r="K50" i="3"/>
  <c r="M50" i="3"/>
  <c r="K46" i="3"/>
  <c r="M46" i="3"/>
  <c r="K42" i="3"/>
  <c r="M42" i="3"/>
  <c r="K38" i="3"/>
  <c r="M38" i="3"/>
  <c r="K34" i="3"/>
  <c r="M34" i="3"/>
  <c r="K55" i="3"/>
  <c r="M55" i="3"/>
  <c r="K59" i="3"/>
  <c r="M59" i="3"/>
  <c r="K87" i="3"/>
  <c r="M87" i="3"/>
  <c r="K83" i="3"/>
  <c r="M83" i="3"/>
  <c r="K79" i="3"/>
  <c r="M79" i="3"/>
  <c r="K75" i="3"/>
  <c r="M75" i="3"/>
  <c r="K71" i="3"/>
  <c r="M71" i="3"/>
  <c r="K67" i="3"/>
  <c r="M67" i="3"/>
  <c r="K90" i="3"/>
  <c r="M90" i="3"/>
  <c r="K91" i="3"/>
  <c r="M91" i="3"/>
  <c r="K100" i="3"/>
  <c r="M100" i="3"/>
  <c r="K111" i="3"/>
  <c r="M111" i="3"/>
  <c r="K107" i="3"/>
  <c r="M107" i="3"/>
  <c r="K119" i="3"/>
  <c r="M119" i="3"/>
  <c r="K115" i="3"/>
  <c r="M115" i="3"/>
  <c r="K129" i="3"/>
  <c r="M129" i="3"/>
  <c r="K125" i="3"/>
  <c r="M125" i="3"/>
  <c r="K19" i="3"/>
  <c r="M19" i="3"/>
  <c r="K24" i="3"/>
  <c r="M24" i="3"/>
  <c r="K20" i="3"/>
  <c r="M20" i="3"/>
  <c r="K49" i="3"/>
  <c r="M49" i="3"/>
  <c r="K45" i="3"/>
  <c r="M45" i="3"/>
  <c r="K41" i="3"/>
  <c r="M41" i="3"/>
  <c r="K37" i="3"/>
  <c r="M37" i="3"/>
  <c r="K33" i="3"/>
  <c r="M33" i="3"/>
  <c r="K56" i="3"/>
  <c r="M56" i="3"/>
  <c r="K58" i="3"/>
  <c r="M58" i="3"/>
  <c r="K82" i="3"/>
  <c r="M82" i="3"/>
  <c r="K78" i="3"/>
  <c r="M78" i="3"/>
  <c r="K74" i="3"/>
  <c r="M74" i="3"/>
  <c r="K70" i="3"/>
  <c r="M70" i="3"/>
  <c r="K66" i="3"/>
  <c r="M66" i="3"/>
  <c r="K94" i="3"/>
  <c r="M94" i="3"/>
  <c r="K97" i="3"/>
  <c r="M97" i="3"/>
  <c r="K99" i="3"/>
  <c r="M99" i="3"/>
  <c r="K110" i="3"/>
  <c r="M110" i="3"/>
  <c r="K106" i="3"/>
  <c r="M106" i="3"/>
  <c r="K118" i="3"/>
  <c r="M118" i="3"/>
  <c r="K123" i="3"/>
  <c r="M123" i="3"/>
  <c r="K124" i="3"/>
  <c r="M124" i="3"/>
  <c r="K13" i="3"/>
  <c r="M13" i="3"/>
  <c r="K16" i="3"/>
  <c r="M16" i="3"/>
  <c r="K12" i="3"/>
  <c r="M12" i="3"/>
  <c r="K27" i="3"/>
  <c r="M27" i="3"/>
  <c r="K23" i="3"/>
  <c r="M23" i="3"/>
  <c r="K48" i="3"/>
  <c r="M48" i="3"/>
  <c r="K44" i="3"/>
  <c r="M44" i="3"/>
  <c r="K40" i="3"/>
  <c r="M40" i="3"/>
  <c r="K36" i="3"/>
  <c r="M36" i="3"/>
  <c r="K54" i="3"/>
  <c r="M54" i="3"/>
  <c r="I61" i="3"/>
  <c r="K57" i="3"/>
  <c r="M57" i="3"/>
  <c r="K85" i="3"/>
  <c r="M85" i="3"/>
  <c r="K81" i="3"/>
  <c r="M81" i="3"/>
  <c r="K77" i="3"/>
  <c r="M77" i="3"/>
  <c r="K73" i="3"/>
  <c r="M73" i="3"/>
  <c r="K69" i="3"/>
  <c r="M69" i="3"/>
  <c r="K65" i="3"/>
  <c r="M65" i="3"/>
  <c r="K93" i="3"/>
  <c r="M93" i="3"/>
  <c r="K102" i="3"/>
  <c r="M102" i="3"/>
  <c r="K98" i="3"/>
  <c r="M98" i="3"/>
  <c r="K109" i="3"/>
  <c r="M109" i="3"/>
  <c r="K114" i="3"/>
  <c r="M114" i="3"/>
  <c r="K131" i="3"/>
  <c r="M131" i="3"/>
  <c r="K132" i="3"/>
  <c r="M132" i="3"/>
  <c r="K15" i="3"/>
  <c r="M15" i="3"/>
  <c r="K22" i="3"/>
  <c r="M22" i="3"/>
  <c r="K47" i="3"/>
  <c r="M47" i="3"/>
  <c r="K43" i="3"/>
  <c r="M43" i="3"/>
  <c r="K39" i="3"/>
  <c r="M39" i="3"/>
  <c r="K35" i="3"/>
  <c r="M35" i="3"/>
  <c r="K31" i="3"/>
  <c r="M31" i="3"/>
  <c r="K63" i="3"/>
  <c r="M63" i="3"/>
  <c r="K84" i="3"/>
  <c r="M84" i="3"/>
  <c r="K80" i="3"/>
  <c r="M80" i="3"/>
  <c r="K76" i="3"/>
  <c r="M76" i="3"/>
  <c r="K72" i="3"/>
  <c r="M72" i="3"/>
  <c r="K68" i="3"/>
  <c r="M68" i="3"/>
  <c r="K64" i="3"/>
  <c r="M64" i="3"/>
  <c r="K92" i="3"/>
  <c r="M92" i="3"/>
  <c r="K101" i="3"/>
  <c r="M101" i="3"/>
  <c r="K105" i="3"/>
  <c r="M105" i="3"/>
  <c r="K108" i="3"/>
  <c r="M108" i="3"/>
  <c r="K120" i="3"/>
  <c r="M120" i="3"/>
  <c r="K116" i="3"/>
  <c r="M116" i="3"/>
  <c r="K130" i="3"/>
  <c r="M130" i="3"/>
  <c r="K126" i="3"/>
  <c r="M126" i="3"/>
  <c r="K25" i="1"/>
  <c r="M25" i="1"/>
  <c r="K37" i="1"/>
  <c r="M37" i="1"/>
  <c r="K28" i="1"/>
  <c r="M28" i="1"/>
  <c r="K24" i="1"/>
  <c r="M24" i="1"/>
  <c r="K44" i="1"/>
  <c r="M44" i="1"/>
  <c r="K36" i="1"/>
  <c r="M36" i="1"/>
  <c r="K53" i="1"/>
  <c r="M53" i="1"/>
  <c r="K69" i="1"/>
  <c r="M69" i="1"/>
  <c r="H65" i="1"/>
  <c r="I65" i="1" s="1"/>
  <c r="K32" i="1"/>
  <c r="M32" i="1"/>
  <c r="K35" i="1"/>
  <c r="M35" i="1"/>
  <c r="K56" i="1"/>
  <c r="M56" i="1"/>
  <c r="K52" i="1"/>
  <c r="M52" i="1"/>
  <c r="H61" i="1"/>
  <c r="I61" i="1" s="1"/>
  <c r="I62" i="1" s="1"/>
  <c r="H68" i="1"/>
  <c r="I68" i="1" s="1"/>
  <c r="K27" i="1"/>
  <c r="M27" i="1"/>
  <c r="K39" i="1"/>
  <c r="M39" i="1"/>
  <c r="K23" i="1"/>
  <c r="M23" i="1"/>
  <c r="K26" i="1"/>
  <c r="M26" i="1"/>
  <c r="K42" i="1"/>
  <c r="M42" i="1"/>
  <c r="K38" i="1"/>
  <c r="M38" i="1"/>
  <c r="K34" i="1"/>
  <c r="M34" i="1"/>
  <c r="K55" i="1"/>
  <c r="M55" i="1"/>
  <c r="K60" i="1"/>
  <c r="H60" i="1"/>
  <c r="H67" i="1"/>
  <c r="I67" i="1" s="1"/>
  <c r="K29" i="1"/>
  <c r="M29" i="1"/>
  <c r="K33" i="1"/>
  <c r="M33" i="1"/>
  <c r="K54" i="1"/>
  <c r="M54" i="1"/>
  <c r="K50" i="1"/>
  <c r="M50" i="1"/>
  <c r="H64" i="1"/>
  <c r="I64" i="1" s="1"/>
  <c r="H66" i="1"/>
  <c r="I66" i="1" s="1"/>
  <c r="K61" i="3"/>
  <c r="K60" i="3"/>
  <c r="I52" i="3"/>
  <c r="M52" i="3" s="1"/>
  <c r="I95" i="3"/>
  <c r="M95" i="3" s="1"/>
  <c r="I133" i="3"/>
  <c r="M133" i="3" s="1"/>
  <c r="I121" i="3"/>
  <c r="M121" i="3" s="1"/>
  <c r="I112" i="3"/>
  <c r="I103" i="3"/>
  <c r="K103" i="3" s="1"/>
  <c r="I88" i="3"/>
  <c r="I28" i="3"/>
  <c r="M28" i="3" s="1"/>
  <c r="I17" i="3"/>
  <c r="M17" i="3" s="1"/>
  <c r="I21" i="1"/>
  <c r="I47" i="1"/>
  <c r="M47" i="1" s="1"/>
  <c r="I57" i="1"/>
  <c r="I30" i="1"/>
  <c r="M30" i="1" s="1"/>
  <c r="K112" i="3" l="1"/>
  <c r="M112" i="3"/>
  <c r="K88" i="3"/>
  <c r="M88" i="3"/>
  <c r="M61" i="3"/>
  <c r="D16" i="8"/>
  <c r="B13" i="5" s="1"/>
  <c r="E13" i="5" s="1"/>
  <c r="O13" i="5" s="1"/>
  <c r="P13" i="5" s="1"/>
  <c r="I70" i="1"/>
  <c r="K70" i="1" s="1"/>
  <c r="K61" i="1"/>
  <c r="M61" i="1"/>
  <c r="K64" i="1"/>
  <c r="M64" i="1"/>
  <c r="K57" i="1"/>
  <c r="M57" i="1"/>
  <c r="K62" i="1"/>
  <c r="M62" i="1"/>
  <c r="K66" i="1"/>
  <c r="M66" i="1"/>
  <c r="K67" i="1"/>
  <c r="M67" i="1"/>
  <c r="K68" i="1"/>
  <c r="M68" i="1"/>
  <c r="K65" i="1"/>
  <c r="M65" i="1"/>
  <c r="K47" i="1"/>
  <c r="D15" i="8"/>
  <c r="B12" i="5" s="1"/>
  <c r="I12" i="5" s="1"/>
  <c r="O12" i="5" s="1"/>
  <c r="P12" i="5" s="1"/>
  <c r="D21" i="8"/>
  <c r="B18" i="5" s="1"/>
  <c r="E18" i="5" s="1"/>
  <c r="K121" i="3"/>
  <c r="D18" i="8"/>
  <c r="B15" i="5" s="1"/>
  <c r="G15" i="5" s="1"/>
  <c r="K95" i="3"/>
  <c r="D22" i="8"/>
  <c r="B19" i="5" s="1"/>
  <c r="M19" i="5" s="1"/>
  <c r="K133" i="3"/>
  <c r="D10" i="8"/>
  <c r="B7" i="5" s="1"/>
  <c r="C7" i="5" s="1"/>
  <c r="O7" i="5" s="1"/>
  <c r="P7" i="5" s="1"/>
  <c r="K17" i="3"/>
  <c r="D12" i="8"/>
  <c r="B9" i="5" s="1"/>
  <c r="E9" i="5" s="1"/>
  <c r="K52" i="3"/>
  <c r="D11" i="8"/>
  <c r="B8" i="5" s="1"/>
  <c r="K28" i="3"/>
  <c r="D14" i="8"/>
  <c r="B11" i="5" s="1"/>
  <c r="E11" i="5" s="1"/>
  <c r="O11" i="5" s="1"/>
  <c r="P11" i="5" s="1"/>
  <c r="K30" i="1"/>
  <c r="D13" i="8"/>
  <c r="B10" i="5" s="1"/>
  <c r="C10" i="5" s="1"/>
  <c r="O10" i="5" s="1"/>
  <c r="P10" i="5" s="1"/>
  <c r="K21" i="1"/>
  <c r="D17" i="8"/>
  <c r="B14" i="5" s="1"/>
  <c r="E14" i="5" s="1"/>
  <c r="D19" i="8"/>
  <c r="B16" i="5" s="1"/>
  <c r="M16" i="5" s="1"/>
  <c r="D20" i="8"/>
  <c r="B17" i="5" s="1"/>
  <c r="G17" i="5" s="1"/>
  <c r="I134" i="3"/>
  <c r="M134" i="3" s="1"/>
  <c r="I71" i="1"/>
  <c r="M71" i="1" s="1"/>
  <c r="M70" i="1" l="1"/>
  <c r="K71" i="1"/>
  <c r="I15" i="5"/>
  <c r="K19" i="5"/>
  <c r="E15" i="5"/>
  <c r="G18" i="5"/>
  <c r="O18" i="5" s="1"/>
  <c r="P18" i="5" s="1"/>
  <c r="I19" i="5"/>
  <c r="C9" i="5"/>
  <c r="O9" i="5" s="1"/>
  <c r="P9" i="5" s="1"/>
  <c r="I8" i="5"/>
  <c r="E8" i="5"/>
  <c r="M8" i="5"/>
  <c r="K16" i="5"/>
  <c r="K20" i="5" s="1"/>
  <c r="D23" i="8"/>
  <c r="G16" i="5"/>
  <c r="B20" i="5"/>
  <c r="E16" i="5"/>
  <c r="C17" i="5"/>
  <c r="I16" i="5"/>
  <c r="E17" i="5"/>
  <c r="I14" i="5"/>
  <c r="G14" i="5"/>
  <c r="O15" i="5" l="1"/>
  <c r="P15" i="5" s="1"/>
  <c r="O19" i="5"/>
  <c r="P19" i="5" s="1"/>
  <c r="O14" i="5"/>
  <c r="P14" i="5" s="1"/>
  <c r="O17" i="5"/>
  <c r="P17" i="5" s="1"/>
  <c r="M20" i="5"/>
  <c r="O8" i="5"/>
  <c r="P8" i="5" s="1"/>
  <c r="O16" i="5"/>
  <c r="P16" i="5" s="1"/>
  <c r="C20" i="5"/>
  <c r="C21" i="5" s="1"/>
  <c r="E20" i="5"/>
  <c r="G20" i="5"/>
  <c r="I20" i="5"/>
  <c r="E21" i="5" l="1"/>
  <c r="G21" i="5" s="1"/>
  <c r="I21" i="5" s="1"/>
  <c r="K21" i="5" s="1"/>
  <c r="M21" i="5" s="1"/>
</calcChain>
</file>

<file path=xl/sharedStrings.xml><?xml version="1.0" encoding="utf-8"?>
<sst xmlns="http://schemas.openxmlformats.org/spreadsheetml/2006/main" count="638" uniqueCount="381">
  <si>
    <t>ENDEREÇO:   AV. FIGUEIRAS QUADRA 121- SETOR COMERCIAL</t>
  </si>
  <si>
    <t>73847/001</t>
  </si>
  <si>
    <t>EXECUÇÃO DE ALMOXARIFADO EM CANTEIRO DE OBRA EM CHAPA DE MADEIRA COMPENSADA, INCLUSO PRATELEIRAS. AF_02/2016</t>
  </si>
  <si>
    <t>EXECUÇÃO DE SANITÁRIO E VESTIÁRIO EM CANTEIRO DE OBRA EM CHAPA DE MADEIRA COMPENSADA, NÃO INCLUSO MOBILIÁRIO. AF_02/2016</t>
  </si>
  <si>
    <t>EXECUÇÃO DE REFEITÓRIO EM CANTEIRO DE OBRA EM CHAPA DE MADEIRA COMPENSADA, NÃO INCLUSO MOBILIÁRIO E EQUIPAMENTOS. AF_02/2016</t>
  </si>
  <si>
    <t>74209/001</t>
  </si>
  <si>
    <t>KIT CAVALETE PARA MEDIÇÃO DE ÁGUA - ENTRADA PRINCIPAL, EM PVC SOLDÁVEL DN 20 (½ ) FORNECIMENTO E INSTALAÇÃO (EXCLUSIVE HIDRÔMETRO). AF_11/2016</t>
  </si>
  <si>
    <t>74220/001</t>
  </si>
  <si>
    <t>2                        ADMINISTRAÇÃO 12 FUNCIONARIOS( 3 MESES)</t>
  </si>
  <si>
    <t>RETIRADA DE TUBULACAO HIDROSSANITARIA EMBUTIDA COM CONEXOES Ø 1/2" A 2"</t>
  </si>
  <si>
    <t>REMOÇÃO PELICULA PROTETORA DE VIDROS (JARDIM INTERNO 01)</t>
  </si>
  <si>
    <t>REMOÇÃO PELICULA PROTETORA DE VIDROS (JANELA 5,00X3,15)</t>
  </si>
  <si>
    <t>73801/001</t>
  </si>
  <si>
    <t>GUINCHO ELÉTRICO DE COLUNA, CAPACIDADE 400 KG, COM MOTO FREIO, MOTOR TRIFÁSICO DE 1,25 CV - CHP DIURNO. AF_03/2016</t>
  </si>
  <si>
    <t>TANQUE DE LOUÇA BRANCA COM COLUNA, 30L OU EQUIVALENTE - FORNECIMENTO E INSTALAÇÃO. AF_12/2013</t>
  </si>
  <si>
    <t>TORNEIRA CROMADA 1/2" OU 3/4" PARA TANQUE, PADRÃO MÉDIO - FORNECIMENTO E INSTALAÇÃO. AF_12/2013</t>
  </si>
  <si>
    <t>PONTO DE CONSUMO TERMINAL DE ÁGUA FRIA (SUBRAMAL) COM TUBULAÇÃO DE PVC, DN 25 MM, INSTALADO EM RAMAL DE ÁGUA, INCLUSOS RASGO E CHUMBAMENTO EM ALVENARIA. AF_12/2014</t>
  </si>
  <si>
    <t>REGISTRO DE GAVETA BRUTO, LATÃO, ROSCÁVEL, 3/4", COM ACABAMENTO E CANOPLA CROMADOS. FORNECIDO E INSTALADO EM RAMAL DE ÁGUA. AF_12/2014</t>
  </si>
  <si>
    <t>TUBO PVC, SERIE NORMAL, ESGOTO PREDIAL, DN 100 MM, FORNECIDO E INSTALADO EM RAMAL DE DESCARGA OU RAMAL DE ESGOTO SANITÁRIO. AF_12/2014</t>
  </si>
  <si>
    <t>JOELHO 90 GRAUS, PVC, SERIE NORMAL, ESGOTO PREDIAL, DN 100 MM, JUNTA ELÁSTICA, FORNECIDO E INSTALADO EM RAMAL DE DESCARGA OU RAMAL DE ESGOTO SANITÁRIO. AF_12/2014</t>
  </si>
  <si>
    <t>TE, PVC, SERIE NORMAL, ESGOTO PREDIAL, DN 100 X 100 MM, JUNTA ELÁSTICA , FORNECIDO E INSTALADO EM RAMAL DE DESCARGA OU RAMAL DE ESGOTO SANITÁRIO. AF_12/2014</t>
  </si>
  <si>
    <t>ALVENARIA DE VEDAÇÃO DE BLOCOS CERÂMICOS FURADOS NA HORIZONTAL DE 9X14X19CM (ESPESSURA 9CM) DE PAREDES COM ÁREA LÍQUIDA MENOR QUE 6M² SEM VÃOS E ARGAMASSA DE ASSENTAMENTO COM PREPARO EM BETONEIRA. AF_06/2014</t>
  </si>
  <si>
    <t>EMBOÇO OU MASSA ÚNICA EM ARGAMASSA TRAÇO 1:2:8, PREPARO MECÂNICO COM BETONEIRA 400 L, APLICADA MANUALMENTE NAS PAREDES INTERNAS DA SACADA, ESPESSURA DE 35 MM, SEM USO DE TELA METÁLICA DE REFORÇO CONTRA FISSURAÇÃO. AF_06/2014</t>
  </si>
  <si>
    <t>CHAPISCO APLICADO EM ALVENARIAS E ESTRUTURAS DE CONCRETO INTERNAS, COM COLHER DE PEDREIRO. ARGAMASSA TRAÇO 1:3 COM PREPARO EM BETONEIRA 400 L. AF_06/2014</t>
  </si>
  <si>
    <t>REVESTIMENTO CERÂMICO PARA PAREDES INTERNAS COM PLACAS TIPO GRÊS OU SEMI-GRÊS DE DIMENSÕES 20X20 CM APLICADAS EM AMBIENTES DE ÁREA MENOR QUE 5 M² NA ALTURA INTEIRA DAS PAREDES. AF_06/2014</t>
  </si>
  <si>
    <t>BARRA DE APOIO PARA DEFICIENTE, EM TUBO DE AÇO GALVANIZADO DE 1 1/4", COM L = 0,90M, INCLUSIVE PINTURA</t>
  </si>
  <si>
    <t>REVESTIMENTO CERÂMICO PARA PISO COM PLACAS TIPO PORCELANATO DE DIMENSÕES 60X60 CM APLICADA EM AMBIENTES DE ÁREA MENOR QUE 5 M². AF_06/2014</t>
  </si>
  <si>
    <t>REVESTIMENTO CERÂMICO PARA PISO COM PLACAS TIPO PORCELANATO DE DIMENSÕES 60X60 CM APLICADA EM AMBIENTES DE ÁREA MAIOR QUE 10 M². AF_06/2014(CIRCULAÇÃO/PÚBLICO DO PLENÁRIO)</t>
  </si>
  <si>
    <t>CONTRAPISO AUTONIVELANTE, APLICADO SOBRE LAJE, ADERIDO, ESPESSURA 2CM.AF_06/2014 (PREPARO DO LOCAL PARA ASSENTAMENTO DE PISO SOBRE PISO)</t>
  </si>
  <si>
    <t>SOLEIRA DE MARMORE BRANCO, LARGURA 15CM, ESPESSURA 3CM, ASSENTADA SOBRE ARGAMASSA TRACO 1:4 (CIMENTO E AREIA)</t>
  </si>
  <si>
    <t>CONTRAPISO AUTONIVELANTE, APLICADO SOBRE LAJE, ADERIDO, ESPESSURA 2CM.AF_06/2014 (PREPARO DO LOCAL PARA INSTALAÇÃO DO CARPET)</t>
  </si>
  <si>
    <t>03149/ORSE</t>
  </si>
  <si>
    <t>PELICULA PROTETORA DE VIDROS (JARDIM INTERNO 01)</t>
  </si>
  <si>
    <t>PELICULA PROTETORA DE VIDROS (JANELA 5,00X3,15)</t>
  </si>
  <si>
    <t>10759/ORSE</t>
  </si>
  <si>
    <t>PEDRA DE MARMORE 1.25x0.50m (BANHEIRO FEMININO - FRALDÁRIO)</t>
  </si>
  <si>
    <t>73986/001</t>
  </si>
  <si>
    <t>FORRO DE GESSO EM PLACAS 60X60CM, ESPESSURA 1,2CM, INCLUSIVE
FIXACAO COM ARAME</t>
  </si>
  <si>
    <t>(COMPOSIÇÃO REPRESENTATIVA) EXECUÇÃO DE ESCADA EM CONCRETO ARMADO, MOLDADA IN LOCO, FCK = 25 MPA. AF_02/2017</t>
  </si>
  <si>
    <t>FORMAS MANUSEÁVEIS PARA PAREDES DE CONCRETO MOLDADAS IN LOCO, DE EDIFICAÇÕES DE PAVIMENTO ÚNICO, EM LAJES. AF_06/2015
(Eliminar antigas escadas de acesso ao plenário)</t>
  </si>
  <si>
    <t>CONCRETO FCK = 20MPA, TRAÇO 1:2,7:3 (CIMENTO/ AREIA MÉDIA/ BRITA 1) PREPARO MECÂNICO COM BETONEIRA 400 L. AF_07/2016 (Eliminar antigas
escadas de acesso ao plenário)</t>
  </si>
  <si>
    <t>73910/008</t>
  </si>
  <si>
    <t>PORTA DE MADEIRA COMPENSADA LISA PARA PINTURA, 120X210X3,5CM, 2 FOLHAS, INCLUSO ADUELA 2A, ALIZAR 2A E DOBRADICAS</t>
  </si>
  <si>
    <t>FECHADURA DE EMBUTIR COM CILINDRO, EXTERNA, COMPLETA, ACABAMENTO PADRÃO MÉDIO, INCLUSO EXECUÇÃO DE FURO - FORNECIMENTO E INSTALAÇÃO. AF_08/2015</t>
  </si>
  <si>
    <t>PLACA DE IDENTIFICAÇÃO EM AÇO ESCOVADO, DOBRADO NAS EXTREMIDADES DIM. 21 X 11CM - FORNECIMENTO E INSTALAÇÃO</t>
  </si>
  <si>
    <t>CORRIMAO EM TUBO ACO INOX D=1 1/2", DUPLO, H=0,90 m.</t>
  </si>
  <si>
    <t>APLICAÇÃO MANUAL DE PINTURA COM TINTA LÁTEX PVA EM PAREDES, DUAS DEMÃOS. AF_06/2014</t>
  </si>
  <si>
    <t>APLICAÇÃO MANUAL DE PINTURA COM TINTA LÁTEX PVA EM TETO, DUAS DEMÃOS. AF_06/2014</t>
  </si>
  <si>
    <t>APLICAÇÃO E LIXAMENTO DE MASSA LÁTEX EM TETO, UMA DEMÃO. AF_06/2014</t>
  </si>
  <si>
    <t>APLICAÇÃO E LIXAMENTO DE MASSA LATEX EM PAREDES UMA DEMAO. AF/2014(REFORMA INTERNA)</t>
  </si>
  <si>
    <t>TEXTURA ACRÍLICA, APLICAÇÃO MANUAL EM PAREDE, UMA DEMÃO. AF_09/2016</t>
  </si>
  <si>
    <t>APLICAÇÃO MANUAL DE PINTURA COM TINTA LÁTEX PVA EM PAREDES, DUAS DEMÃOS. AF_06/2014 / EXTERNA</t>
  </si>
  <si>
    <t>CALHA DE ENCOSTO DESENVOLVIMENTO 100 CM</t>
  </si>
  <si>
    <t>CUSTO HORÁRIO PRODUTIVO - GUINDASTE MUNK 640/18 - 8T S/CAMINHÃO MERCEDES BENZ 1418/51 - 184 HP</t>
  </si>
  <si>
    <t>73794/001</t>
  </si>
  <si>
    <t>73865/001</t>
  </si>
  <si>
    <t>TUBULAÇÃO DIAM 100MM</t>
  </si>
  <si>
    <t>JOELHO 90º DIAM 100MM</t>
  </si>
  <si>
    <t>LUVA DIAM 100MM</t>
  </si>
  <si>
    <t>TE COM VISITA 45º 100MM</t>
  </si>
  <si>
    <t>73948/011</t>
  </si>
  <si>
    <t>74086/001</t>
  </si>
  <si>
    <t>TAPUME DE CHAPA DE MADEIRA COMPENSADA, E= 6MM, COM PINTURA A CAL E REAPROVEITAMENTO DE 2X</t>
  </si>
  <si>
    <t>ENGENHEIRO CIVIL DE OBRA PLENO COM ENCARGOS COMPLEMENTARES (2H/DIA)</t>
  </si>
  <si>
    <t>73899/002</t>
  </si>
  <si>
    <t>REMOÇÃO PELICULA PROTETORA DE VIDROS (JARDIM INTERNO 02)</t>
  </si>
  <si>
    <t>M2</t>
  </si>
  <si>
    <t>02228/ORSE</t>
  </si>
  <si>
    <t>07223/ORSE</t>
  </si>
  <si>
    <t>FORNECIMENTO E INSTALAÇÃO DE CARPETE BERBER POINT 920 DA BEAULIEU E=7MM</t>
  </si>
  <si>
    <t>DIVISÓRIA EM GRANITO CINZA ANDORINHA PARA MICTÓRIOS, POLIDO, E=2CM, INCLUSIVE FIXAÇÃO</t>
  </si>
  <si>
    <t>PELICULA PROTETORA DE VIDROS (JARDIM INTERNO 02)</t>
  </si>
  <si>
    <t>REBOCO ESPECIAL SOBRE PAREDE PARA ISOLAMENTO TERMICO E ACUSTICO C/ ARGAMASSA DE VERMICULITA EXPANDIDA, CIMENTO E AREIA, ESP.= 2,5CM</t>
  </si>
  <si>
    <t>ANDAIME PARA ALVENARIA EM MADEIRA DE 2A</t>
  </si>
  <si>
    <t>3                                DEMOLIÇÕES E REMOÇÕES</t>
  </si>
  <si>
    <t>73948/008</t>
  </si>
  <si>
    <t>FITA ANTIDERRAPANTE SAFETY-WALK "3M" - L=5CM OU SIMILAR</t>
  </si>
  <si>
    <t>09369/ORSE</t>
  </si>
  <si>
    <t>08973/ORSE</t>
  </si>
  <si>
    <t>07303/ORSE</t>
  </si>
  <si>
    <t>CARGA MANUAL DE ENTULHO EM CAMINHAO BASCULANTE 6 M3</t>
  </si>
  <si>
    <t>73948/003</t>
  </si>
  <si>
    <t>73948/009</t>
  </si>
  <si>
    <t>ENTRADA PROVISORIA DE ENERGIA ELETRICA AEREA TRIFASICA 40A EM POSTE MADEIRA</t>
  </si>
  <si>
    <t>4                              INSTALAÇÃO HIDROSSANITARIA</t>
  </si>
  <si>
    <t>04898/ORSE</t>
  </si>
  <si>
    <t>04458/ORSE</t>
  </si>
  <si>
    <t>05079/ORSE</t>
  </si>
  <si>
    <t>08759/ORSE</t>
  </si>
  <si>
    <t>CAP PARA VISITA 50MM</t>
  </si>
  <si>
    <t>CAIXA DE PASSAGEM 50X50X60 FUNDO DE BRITA C/ TAMPA</t>
  </si>
  <si>
    <t>MESTRE DE OBRAS COM ENCARGOS COMPLEMENTARES (8H/DIA)</t>
  </si>
  <si>
    <t>PLANILHA DE ORÇAMENTO SINTÉTICO</t>
  </si>
  <si>
    <t>Nome da obra: REFORMA DA SEDE DA CÂMARA MUNICIPAL DE SINOP - MT ///</t>
  </si>
  <si>
    <t>CÓDIGO</t>
  </si>
  <si>
    <t>Item</t>
  </si>
  <si>
    <t>DESCRIÇÃO DOS SERVIÇOS</t>
  </si>
  <si>
    <t>UNID.</t>
  </si>
  <si>
    <t>Valores da Proposta</t>
  </si>
  <si>
    <t>SERVIÇOES PRELIMINARES</t>
  </si>
  <si>
    <t>UNITARIO</t>
  </si>
  <si>
    <t>UNITARIO C/ BDI.</t>
  </si>
  <si>
    <t>TOTAL</t>
  </si>
  <si>
    <t>BARRACÃO PARA ESCRITÓRIO DE OBRA (CONTAINER)</t>
  </si>
  <si>
    <t>MÊS</t>
  </si>
  <si>
    <t>M²</t>
  </si>
  <si>
    <t>PLACA DE OBRA EM CHAPA ZINCADA, CONFORME MODELO DA CMS</t>
  </si>
  <si>
    <t>UN</t>
  </si>
  <si>
    <t>TOTAL DO ITEM</t>
  </si>
  <si>
    <t>H</t>
  </si>
  <si>
    <t>MERCADO</t>
  </si>
  <si>
    <t>PCMAT</t>
  </si>
  <si>
    <t>UNID.ID.</t>
  </si>
  <si>
    <t>PCMSO</t>
  </si>
  <si>
    <t>EPC</t>
  </si>
  <si>
    <t>OBRA</t>
  </si>
  <si>
    <t>EPI</t>
  </si>
  <si>
    <t>APONTADOR OU APROPRIADOR COM ENCARGOS COMPLEMENTARES</t>
  </si>
  <si>
    <t>ABENC-MT</t>
  </si>
  <si>
    <t>PROJETO SEGURANÇA CONTRA INCENDIO E PANICO</t>
  </si>
  <si>
    <t>PROJETOS "ASBUILT" ARQUITETONICO E COMPLEMENTARES</t>
  </si>
  <si>
    <t>REMOCAO DE VIDRO COMUM</t>
  </si>
  <si>
    <t>DEMOLIÇAO DE ESTRUTURA METALICA SEM REMOÇÃO</t>
  </si>
  <si>
    <t>DEMOLIÇÃO DE CALHAS E RUFOS</t>
  </si>
  <si>
    <t>M</t>
  </si>
  <si>
    <t>DEMOLIÇÃO DE ALVENARIA DE TIJOLOS SEM REAPROVEITAMENTO</t>
  </si>
  <si>
    <t>COMPOSIÇÃO</t>
  </si>
  <si>
    <t>RETIRADA DE TELHAS TRANSLÚCIDAS DE POLICARBONATO COM ESTRUTURA METÁLICA PARA REAPROVEITAMENTO</t>
  </si>
  <si>
    <t>REMOÇÃO DE PEITORIL EM MARMORE OU GRANITO</t>
  </si>
  <si>
    <t>RETIRADA DE APARELHOS SANITARIOS</t>
  </si>
  <si>
    <t>UNID</t>
  </si>
  <si>
    <t>RETIRADA DE PLACAS DIVISORIAS DE GRANILITE</t>
  </si>
  <si>
    <t>REMOCAO DE AZULEJO E SUBSTRATO DE ADERENCIA EM ARGAMASSA</t>
  </si>
  <si>
    <t>RETIRADA DE DIVISORIAS EM CHAPAS DE MADEIRA, COM MONTANTES METALICOS</t>
  </si>
  <si>
    <t>m²</t>
  </si>
  <si>
    <t>DEMOLICAO DE PISO</t>
  </si>
  <si>
    <t>REMOCAO DE DISPOSITIVOS PARA FUNCIONAMENTO DE APARELHOS SANITARIOS</t>
  </si>
  <si>
    <t>RETIRADA DE ESQUADRIAS</t>
  </si>
  <si>
    <t>ESCAVAÇÃO, REMOÇÃO, CARGA MANUAL DE TERRA</t>
  </si>
  <si>
    <t>M³</t>
  </si>
  <si>
    <t>CHP</t>
  </si>
  <si>
    <t>RETIRADA DE ENTARUGAMENTO DE FORRO</t>
  </si>
  <si>
    <t>DEMOLIÇAO  DE FORRO DE GESSO</t>
  </si>
  <si>
    <t>UND</t>
  </si>
  <si>
    <t>PAREDES-PAINÉIS-REVESTIMENTOS</t>
  </si>
  <si>
    <t>PORTA SANFONADA EM PVC INSTALADA</t>
  </si>
  <si>
    <t>m</t>
  </si>
  <si>
    <t>RECOLOCACAO DE DIVISORIAS TIPO CHAPAS OU TABUAS, INCLUSIVE ENTARUGAMENTO, CONSIDERANDO REAPROVEITAMENTO DO MATERIAL</t>
  </si>
  <si>
    <t>FORRO ACÚSTICO EM PLACAS DE FIBRA MINERAL C/PERFIL "T" EM AÇO, TIPO "SONEX" OU SIMILAR, (FORNECIMENTO E MONTAGEM)</t>
  </si>
  <si>
    <t>m³</t>
  </si>
  <si>
    <t>ESQUADRIAS E FERRAGENS</t>
  </si>
  <si>
    <t>RECOLOCACAO DE FOLHAS DE PORTA DE PASSAGEM OU JANELA,CONSIDERANDO REAPROVEITAMENTO DO MATERIAL</t>
  </si>
  <si>
    <t>und</t>
  </si>
  <si>
    <t>PINTURA</t>
  </si>
  <si>
    <t>COBERTURA TERMOAÚSTICA</t>
  </si>
  <si>
    <t>TELHADO EM TELHA TERMOACÚSTICA</t>
  </si>
  <si>
    <t>RUFOS DE PAREDES SOBRE CALHAS</t>
  </si>
  <si>
    <t>ESTRUTURA METALICA PARA TELHADO METALICO - RECOMPOSIÇÃO</t>
  </si>
  <si>
    <t>PINTURA DE ESTRUTURA METALICA</t>
  </si>
  <si>
    <t>FUNDO PREPARADOR PRIMER ESTRUTURA METALICA</t>
  </si>
  <si>
    <t>AGUAS PLUVIAIS</t>
  </si>
  <si>
    <t>ABRAÇADEIRAS COM BUCHAS E PARAFUSOS</t>
  </si>
  <si>
    <t>OUTROS SERVIÇOS</t>
  </si>
  <si>
    <t>LOCACAO MENSAL DE ANDAIME METALICO TIPO FACHADEIRO, INCLUSIVE MONTAGEM</t>
  </si>
  <si>
    <t>LOCACAO DE ANDAIME METALICO TUBULAR TIPO TORRE</t>
  </si>
  <si>
    <t>m/mês</t>
  </si>
  <si>
    <t>TRANSPORTE HORIZONTAL DE ENTULHO</t>
  </si>
  <si>
    <t>LIMPEZA AZULEJO</t>
  </si>
  <si>
    <t>LIMPEZA VIDRO COMUM</t>
  </si>
  <si>
    <t>LIMPEZA FORRO</t>
  </si>
  <si>
    <t>LIMPEZA PISO CERAMICO</t>
  </si>
  <si>
    <t>LIMPEZA LOUCAS E METAIS</t>
  </si>
  <si>
    <t>TOTAL GERAL</t>
  </si>
  <si>
    <t>AV. FIGUEIRAS QUADRA 121- SETOR COMERCIAL</t>
  </si>
  <si>
    <t>SINAPI-04/2017</t>
  </si>
  <si>
    <t>73992/001</t>
  </si>
  <si>
    <t>LOCACAO CONVENCIONAL DE OBRA, ATRAVÉS DE GABARITO DE
TABUAS CORRIDAS PONTALETADAS A CADA 1,50M, SEM REAPROVEITAMENTO</t>
  </si>
  <si>
    <t>LASTRO DE VALA COM PREPARO DE FUNDO, LARGURA MENOR QUE 1,5 M, COM CAMADA DE BRITA, LANÇAMENTO MANUAL, EM LOCAL COM NÍVEL BAIXO DE INTERFERÊNCIA. AF_06/2016</t>
  </si>
  <si>
    <t>CONCRETO FCK = 25MPA, TRAÇO 1:2,3:2,7 (CIMENTO/ AREIA MÉDIA/ BRITA 1)- PREPARO MECÂNICO COM BETONEIRA 400 L. AF_07/2016</t>
  </si>
  <si>
    <t>LANÇAMENTO COM USO DE BALDES, ADENSAMENTO E ACABAMENTO DE CONCRETO EM ESTRUTURAS. AF_12_2015</t>
  </si>
  <si>
    <t>ARMAÇÃO DE PILAR OU VIGA DE UMA ESTRUTURA CONVENCIONAL DE CONCRETO ARMADO EM UMA EDIFÍCAÇÃO TÉRREA OU SOBRADO UTILIZANDO AÇO CA-60 DE 5.0 MM- MONTAGEM. AF_12/201</t>
  </si>
  <si>
    <t>ARMAÇÃO DE PILAR OU VIGA DE UMA ESTRUTURA CONVENCIONAL DE CONCRETO ARMADO EM UMA EDIFÍCAÇÃO TÉRREA OU SOBRADO UTILIZANDO AÇO CA-50 DE 6,3 MM- MONTAGEM. AF_12/201</t>
  </si>
  <si>
    <t>ARMAÇÃO DE PILAR OU VIGA DE UMA ESTRUTURA CONVENCIONAL DE CONCRETO ARMADO EM UMA EDIFÍCAÇÃO TÉRREA OU SOBRADO UTILIZANDO AÇO CA-50 DE 8.0 MM- MONTAGEM. AF_12/201</t>
  </si>
  <si>
    <t>ARMAÇÃO DE PILAR OU VIGA DE UMA ESTRUTURA CONVENCIONAL DE CONCRETO ARMADO EM UMA EDIFÍCAÇÃO TÉRREA OU SOBRADO UTILIZANDO AÇO CA-50 DE 10.0 MM- MONTAGEM. AF_12/201</t>
  </si>
  <si>
    <t>MONTAGEM E DESMONTAGEM DE FÔRMA DE VIGA, ESCORAMENTO COM PONTALETE DE MADEIRA, PÉ-DIREITO SIMPLES, EM MADEIRA SERRADA, 1 UTILIZAÇÃO. AF_12/2015</t>
  </si>
  <si>
    <t>QUADRO DE DISTRIBUICAO DE ENERGIA P/ 12 DISJUNTORES TERMOMAGNETICOS MONOPOLARES COM BARRAMENTO, DE EMBUTIR, EM CHAPA METALICA - FORNECIMENTO
E INSTALACAO</t>
  </si>
  <si>
    <t>DISJUNTOR MONOPOLAR TIPO DIN, CORRENTE NOMINAL DE 10A - FORNECIMENTO E INSTALAÇÃO</t>
  </si>
  <si>
    <t>RASGO EM ALVENARIA PARA ELETRODUTOS COM DIAMETROS MENORES OU IGUAIS A 40 MM. AF_05/2015</t>
  </si>
  <si>
    <t>ELETRODUTO FLEXÍVEL CORRUGADO, PVC, DN 25 MM (3/4"), PARA CIRCUITOS TERMINAIS, INSTALADO EM PAREDE - FORNECIMENTO E INSTALAÇÃO. AF_12/2015</t>
  </si>
  <si>
    <t>TOMADA BAIXA DE EMBUTIR (1 MÓDULO), 2P+T 10 A, INCLUINDO SUPORTE E PLACA - FORNECIMENTO E INSTALAÇÃO. AF_12/2015</t>
  </si>
  <si>
    <t>TOMADA ALTA DE EMBUTIR (1 MÓDULO), 2P+T 20 A, INCLUINDO SUPORTE E PLACA - FORNECIMENTO E INSTALAÇÃO. AF_12/2015</t>
  </si>
  <si>
    <t>INTERRUPTOR SIMPLES (2 MÓDULOS), 10A/250V, INCLUINDO SUPORTE E PLACA -FORNECIMENTO E INSTALAÇÃO. AF_12/2015</t>
  </si>
  <si>
    <t>CABO DE COBRE FLEXÍVEL ISOLADO, 4 MM², ANTI-CHAMA 450/750 V, PARA CIRCUITOS TERMINAIS - FORNECIMENTO E INSTALAÇÃO. AF_12/2015</t>
  </si>
  <si>
    <t>73768/001</t>
  </si>
  <si>
    <t>11234/ORSE</t>
  </si>
  <si>
    <t>QUEBRA EM ALVENARIA PARA INSTALAÇÃO DE CAIXA DE TOMADA (4X4 OU 4X2). AF_05/2015</t>
  </si>
  <si>
    <t>LASTRO DE CONCRETO, E = 5 CM, PREPARO MECÂNICO, INCLUSOS
LANÇAMENTO E ADENSAMENTO. AF_07_2016</t>
  </si>
  <si>
    <t>RODAPÉ CERÂMICO DE 7CM DE ALTURA COM PLACAS TIPO GRÊS DE DIMENSÕES 60X60CM. AF_06/2014</t>
  </si>
  <si>
    <t>DISJUNTOR BIPOLAR TIPO DIN, CORRENTE NOMINAL DE 25A - FORNECIMENTO E INSTALAÇÃO</t>
  </si>
  <si>
    <t>LUMINÁRIAS TIPO CALHA, DE SOBREPOR, COM REATORES DE PARTIDA RÁPIDA E LÂMPADAS FLUORESCENTES 2X2X36W, COMPLETAS, FORNECIMENTO E INSTALAÇÃO</t>
  </si>
  <si>
    <t>FIO TELEFONICO FI 0,6MM, 2 CONDUTORES (USO INTERNO) - FORNECIMENTO E INSTALACAO</t>
  </si>
  <si>
    <t>M3</t>
  </si>
  <si>
    <t>73953/008</t>
  </si>
  <si>
    <t>74074/004</t>
  </si>
  <si>
    <t>DISJUNTOR BIPOLAR TIPO DIN, CORRENTE NOMINAL DE 40A - FORNECIMENTO E INSTALAÇÃO</t>
  </si>
  <si>
    <t>TOMADA PARA TELEFONE DE 4 POLOS PADRAO TELEBRAS - FORNECIMENTO E INSTALACAO</t>
  </si>
  <si>
    <t>TOMADA DUPLA PARA LÓGICA RJ45, CAT.6, COM CAIXA PVC, EMBUTIR, COMPLETA</t>
  </si>
  <si>
    <t>OBRA:</t>
  </si>
  <si>
    <t>MUNICÍPIO:</t>
  </si>
  <si>
    <t>SINOP-MT</t>
  </si>
  <si>
    <t>REF:.</t>
  </si>
  <si>
    <t>ENDEREÇO:</t>
  </si>
  <si>
    <t>BDI:</t>
  </si>
  <si>
    <t>DATA:</t>
  </si>
  <si>
    <t>DESONERADO</t>
  </si>
  <si>
    <t>Nome da obra: AMPLIAÇÃO DA SEDE DA CÂMARA MUNICIPAL DE SINOP - MT ///</t>
  </si>
  <si>
    <t>FUNDAÇÕES</t>
  </si>
  <si>
    <t>ESCAÇÃO MANUAL DE VALAS</t>
  </si>
  <si>
    <t>FORMA TABUA P/CONCRETO EM FUNDACAO S/REAPROVEITAMENTO</t>
  </si>
  <si>
    <t>ATERRO MANUAL DE VALAS COM SOLO ARGILO-ARENOSO E COMPACTAÇÃO MECANIZADA</t>
  </si>
  <si>
    <t>KG</t>
  </si>
  <si>
    <t>IMPERMEABILIZACAO DE SUPERFICIE COM EMULSAO ASFALTICA A BASE D'AGUA</t>
  </si>
  <si>
    <t>SUPER ESTRUTURA</t>
  </si>
  <si>
    <t>INSTALAÇÃO ELÉTRICA</t>
  </si>
  <si>
    <t>UNITARIO BASE</t>
  </si>
  <si>
    <t>DESC</t>
  </si>
  <si>
    <t>ITEM</t>
  </si>
  <si>
    <t>VALORES DA PROPOSTA</t>
  </si>
  <si>
    <t xml:space="preserve">DATA:    </t>
  </si>
  <si>
    <t xml:space="preserve">MUNICÍPIO:  </t>
  </si>
  <si>
    <t xml:space="preserve">  REPAROS, READEQUAÇÃO - CAMARA MUNICIPAL</t>
  </si>
  <si>
    <t xml:space="preserve">OBRA:        </t>
  </si>
  <si>
    <t xml:space="preserve">BDI: </t>
  </si>
  <si>
    <t xml:space="preserve">REF:.
</t>
  </si>
  <si>
    <t>AMPLIAÇÃO - CAMARA MUNICIPAL</t>
  </si>
  <si>
    <t>OBRA:   AMPLIAÇÃO,REPAROS, READEQUAÇÃO - CAMARA MUNICIPAL
MUNICÍPI SINOP-MT
ENDEREÇ AV. FIGUEIRAS  QUADRA 121- SETOR COMERCIAL</t>
  </si>
  <si>
    <t>DATA:   JUNHO/2017</t>
  </si>
  <si>
    <t>S E R V I Ç O S PRELIMINARES</t>
  </si>
  <si>
    <t>ADMINISTRAÇÃO</t>
  </si>
  <si>
    <t>DEMOLIÇÃO E REMOÇÕES</t>
  </si>
  <si>
    <t>I N S T A L A Ç Õ E S ELETRICAS</t>
  </si>
  <si>
    <t>I N S T A L A Ç Õ E S HIDROSSANITARIAS</t>
  </si>
  <si>
    <t>PAREDES PAINÉIS E REVESTIMENTOS</t>
  </si>
  <si>
    <t>COBERTURA TERMOACÚSTICA</t>
  </si>
  <si>
    <t>VALOR TOTAL</t>
  </si>
  <si>
    <t>PLANILHA RESUMO</t>
  </si>
  <si>
    <t xml:space="preserve">  OBRA: REPAROS, READEQUAÇÃO - CAMARA MUNICIPAL</t>
  </si>
  <si>
    <t>MUNICÍPIO:  SINOP-MT</t>
  </si>
  <si>
    <t>DATA:    JUNHO/2017</t>
  </si>
  <si>
    <t>BDI:. 27,05%</t>
  </si>
  <si>
    <t>DESCRIÇÃO DO ITEM</t>
  </si>
  <si>
    <t>VALORES</t>
  </si>
  <si>
    <t>REF.:</t>
  </si>
  <si>
    <t>VALOR</t>
  </si>
  <si>
    <t>VALOR ACUMULADO</t>
  </si>
  <si>
    <r>
      <rPr>
        <sz val="10"/>
        <rFont val="Times New Roman"/>
        <family val="1"/>
      </rPr>
      <t>PRAZO:  90 DIAS</t>
    </r>
  </si>
  <si>
    <r>
      <rPr>
        <sz val="10"/>
        <rFont val="Times New Roman"/>
        <family val="1"/>
      </rPr>
      <t xml:space="preserve">                    PLANILHA CRONOGRAMA FÍSICO-FINANCEIRO                                                                                                                                    </t>
    </r>
  </si>
  <si>
    <t>15 DIAS</t>
  </si>
  <si>
    <t>%</t>
  </si>
  <si>
    <t>30 DIAS</t>
  </si>
  <si>
    <t>45 DIAS</t>
  </si>
  <si>
    <t>60 DIAS</t>
  </si>
  <si>
    <t>75 DIAS</t>
  </si>
  <si>
    <t>90 DIAS</t>
  </si>
  <si>
    <t>AMPLIAÇÃO,REPAROS, READEQUAÇÃO - CAMARA MUNICIPAL</t>
  </si>
  <si>
    <t>AV. FIGUEIRAS  QUADRA 121- SETOR COMERCIAL</t>
  </si>
  <si>
    <t>PRAZO:</t>
  </si>
  <si>
    <t>SINAPI</t>
  </si>
  <si>
    <t>Tipo de Obra (conforme Acórdão 2622/2013 - TCU):</t>
  </si>
  <si>
    <t>- Construção de Edifícios (também para Reformas)</t>
  </si>
  <si>
    <t>ITENS</t>
  </si>
  <si>
    <t>SIGLAS</t>
  </si>
  <si>
    <t>TAXA DE RATEIO DA ADMINISTRAÇÃO CENTRAL</t>
  </si>
  <si>
    <t>AC</t>
  </si>
  <si>
    <t>TAXA DE SEGURO E GARANTIA DO EMPREENDIMENTO</t>
  </si>
  <si>
    <t>S+G</t>
  </si>
  <si>
    <t>TAXA DE RISCO</t>
  </si>
  <si>
    <t>R</t>
  </si>
  <si>
    <t>TAXA DE DESPESAS FINANCEIRAS</t>
  </si>
  <si>
    <t>DF</t>
  </si>
  <si>
    <t>TAXA DE LUCRO</t>
  </si>
  <si>
    <t>L</t>
  </si>
  <si>
    <t>TAXA DE TRIBUTOS</t>
  </si>
  <si>
    <t>PIS (geralmente 0,65%)</t>
  </si>
  <si>
    <t>I</t>
  </si>
  <si>
    <t>COFINS (geralmente 3,00%)</t>
  </si>
  <si>
    <t>ISS (legislação municipal)</t>
  </si>
  <si>
    <t>CPRB (INSS)</t>
  </si>
  <si>
    <t>BDI conforme Acórdão 2622/2013 - TCU</t>
  </si>
  <si>
    <t>BDI RESULTANTE</t>
  </si>
  <si>
    <t>FÓRMULA UTILIZADA:</t>
  </si>
  <si>
    <t>onde:</t>
  </si>
  <si>
    <t>AC = taxa de administração central</t>
  </si>
  <si>
    <t>S = taxa de seguros</t>
  </si>
  <si>
    <t>R = taxa de riscos</t>
  </si>
  <si>
    <t>G = taxa de garantias</t>
  </si>
  <si>
    <t>DF = taxa de despesas financeiras</t>
  </si>
  <si>
    <t>L = taxa de lucro/remuneração</t>
  </si>
  <si>
    <t>I = taxa de incidência de impostos (PIS, COFINS CPRB e ISS)</t>
  </si>
  <si>
    <t>Fonte da composição, valores de referência e fórmula do BDI: Acórdão 2622/2013 - TCU - Plenário</t>
  </si>
  <si>
    <t>ISSQN - cálculo conforme legislação municipal / alíquota de 5% sobre 40% de mão de obra</t>
  </si>
  <si>
    <r>
      <rPr>
        <sz val="10"/>
        <rFont val="Times New Roman"/>
        <family val="1"/>
      </rPr>
      <t>Declaro que, conforme legislação tributária municipal, a base de cálculo do ISS corresponde a</t>
    </r>
  </si>
  <si>
    <r>
      <rPr>
        <sz val="10"/>
        <rFont val="Times New Roman"/>
        <family val="1"/>
      </rPr>
      <t>do valor deste tipo de obra e, sobre esta base, incide ISS com alíquota de</t>
    </r>
  </si>
  <si>
    <r>
      <rPr>
        <sz val="10"/>
        <rFont val="Times New Roman"/>
        <family val="1"/>
        <charset val="204"/>
      </rPr>
      <t>RETIRADA DE APARELHOS DE ILUMINACAO C/ REAPROVEITAMENTO DE
LAMPADAS</t>
    </r>
  </si>
  <si>
    <t>QTD</t>
  </si>
  <si>
    <t>Salário Educação</t>
  </si>
  <si>
    <t>A1</t>
  </si>
  <si>
    <t>B1</t>
  </si>
  <si>
    <t>13º Salário</t>
  </si>
  <si>
    <t>B10</t>
  </si>
  <si>
    <t>C1</t>
  </si>
  <si>
    <t>D1</t>
  </si>
  <si>
    <t>A2</t>
  </si>
  <si>
    <t>B2</t>
  </si>
  <si>
    <t>C2</t>
  </si>
  <si>
    <t>D2</t>
  </si>
  <si>
    <t>A3</t>
  </si>
  <si>
    <t>B3</t>
  </si>
  <si>
    <t>C3</t>
  </si>
  <si>
    <t>A4</t>
  </si>
  <si>
    <t>B4</t>
  </si>
  <si>
    <t>C4</t>
  </si>
  <si>
    <t>A5</t>
  </si>
  <si>
    <t>B5</t>
  </si>
  <si>
    <t>C5</t>
  </si>
  <si>
    <t>A6</t>
  </si>
  <si>
    <t>B6</t>
  </si>
  <si>
    <t>A7</t>
  </si>
  <si>
    <t>B7</t>
  </si>
  <si>
    <t>A8</t>
  </si>
  <si>
    <t>B8</t>
  </si>
  <si>
    <t>A9</t>
  </si>
  <si>
    <t>B9</t>
  </si>
  <si>
    <t>Município</t>
  </si>
  <si>
    <t>Endereço</t>
  </si>
  <si>
    <t>PLANILHA ENCARGOS SOCIAIS</t>
  </si>
  <si>
    <t>ESCALA SALARIAL DE MÃO-DE-OBRA</t>
  </si>
  <si>
    <t>DESCRIÇÃO</t>
  </si>
  <si>
    <t>SEM DESONERAÇÃO</t>
  </si>
  <si>
    <t>COM DESONERAÇÃO</t>
  </si>
  <si>
    <t>HORISTA (%)</t>
  </si>
  <si>
    <t>MENSALISTA (%)</t>
  </si>
  <si>
    <t>GRUPO A</t>
  </si>
  <si>
    <t>INSS</t>
  </si>
  <si>
    <t>SESI</t>
  </si>
  <si>
    <t>SENAI</t>
  </si>
  <si>
    <t>INCRA</t>
  </si>
  <si>
    <t>SEBRAE</t>
  </si>
  <si>
    <t>Seguro Contra Acidentes de Trabalho</t>
  </si>
  <si>
    <t>FGTS</t>
  </si>
  <si>
    <t>SECONCI</t>
  </si>
  <si>
    <t>A</t>
  </si>
  <si>
    <t>Total</t>
  </si>
  <si>
    <t>GRUPO B</t>
  </si>
  <si>
    <t>Repouso Semanal Remunerado</t>
  </si>
  <si>
    <t>Não incide</t>
  </si>
  <si>
    <t>Feriados</t>
  </si>
  <si>
    <t>Auxílio - Enfermidade</t>
  </si>
  <si>
    <t>Licença Paternidade</t>
  </si>
  <si>
    <t>Faltas Justificadas</t>
  </si>
  <si>
    <t>Dias de Chuvas</t>
  </si>
  <si>
    <t>Auxílio Acidente de Trabalho</t>
  </si>
  <si>
    <t>Férias Gozadas</t>
  </si>
  <si>
    <t>Salário Maternidade</t>
  </si>
  <si>
    <t>B</t>
  </si>
  <si>
    <t>GRUPO C</t>
  </si>
  <si>
    <t>Aviso Prévio Indenizado</t>
  </si>
  <si>
    <t>Aviso Prévio Trabalhado</t>
  </si>
  <si>
    <t>Férias Indenizadas</t>
  </si>
  <si>
    <t>Depósito Rescisão Sem Justa Causa</t>
  </si>
  <si>
    <t>Indenização Adicional</t>
  </si>
  <si>
    <t>C</t>
  </si>
  <si>
    <t>GRUPO D</t>
  </si>
  <si>
    <t>Reincidência de Grupo A sobre Grupo B</t>
  </si>
  <si>
    <t>Reincidência de Grupo A sobre Aviso Prévio Trabalhado e Reincidência do FGTS sobre Aviso Prévio Indenizado</t>
  </si>
  <si>
    <t>D</t>
  </si>
  <si>
    <t>TOTAL (A+B+C+D)</t>
  </si>
  <si>
    <t>TOTAL AMPLAÇÃO</t>
  </si>
  <si>
    <t>Seiscentos e nove mil reais</t>
  </si>
  <si>
    <t>Quinhentos e oitenta e cinco mil  quatrocentos dezenove reais e oitenta e dois centavos</t>
  </si>
  <si>
    <t>Vinte e tres mil quinhentos oitenta  reais e dezoito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</si>
</sst>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"/>
    <numFmt numFmtId="165" formatCode="&quot;R$&quot;\ #,##0.00"/>
  </numFmts>
  <fonts count="3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sz val="10"/>
      <name val="Times New Roman"/>
      <family val="1"/>
      <charset val="204"/>
    </font>
    <font>
      <sz val="9"/>
      <color rgb="FFFF0000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808080"/>
      </patternFill>
    </fill>
    <fill>
      <patternFill patternType="solid">
        <fgColor rgb="FFBFBFBF"/>
      </patternFill>
    </fill>
    <fill>
      <patternFill patternType="solid">
        <fgColor rgb="FFD8D8D8"/>
      </patternFill>
    </fill>
    <fill>
      <patternFill patternType="solid">
        <fgColor rgb="FFC3BC97"/>
      </patternFill>
    </fill>
    <fill>
      <patternFill patternType="solid">
        <fgColor rgb="FF938954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2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1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17" borderId="0" applyNumberFormat="0" applyBorder="0" applyAlignment="0" applyProtection="0"/>
    <xf numFmtId="0" fontId="9" fillId="29" borderId="0" applyNumberFormat="0" applyBorder="0" applyAlignment="0" applyProtection="0"/>
    <xf numFmtId="0" fontId="9" fillId="2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10" fillId="14" borderId="0" applyNumberFormat="0" applyBorder="0" applyAlignment="0" applyProtection="0"/>
    <xf numFmtId="0" fontId="14" fillId="17" borderId="0" applyNumberFormat="0" applyBorder="0" applyAlignment="0" applyProtection="0"/>
    <xf numFmtId="0" fontId="11" fillId="33" borderId="5" applyNumberFormat="0" applyAlignment="0" applyProtection="0"/>
    <xf numFmtId="0" fontId="25" fillId="34" borderId="5" applyNumberFormat="0" applyAlignment="0" applyProtection="0"/>
    <xf numFmtId="0" fontId="12" fillId="35" borderId="6" applyNumberFormat="0" applyAlignment="0" applyProtection="0"/>
    <xf numFmtId="0" fontId="24" fillId="0" borderId="7" applyNumberFormat="0" applyFill="0" applyAlignment="0" applyProtection="0"/>
    <xf numFmtId="0" fontId="12" fillId="35" borderId="6" applyNumberFormat="0" applyAlignment="0" applyProtection="0"/>
    <xf numFmtId="0" fontId="9" fillId="36" borderId="0" applyNumberFormat="0" applyBorder="0" applyAlignment="0" applyProtection="0"/>
    <xf numFmtId="0" fontId="9" fillId="29" borderId="0" applyNumberFormat="0" applyBorder="0" applyAlignment="0" applyProtection="0"/>
    <xf numFmtId="0" fontId="9" fillId="23" borderId="0" applyNumberFormat="0" applyBorder="0" applyAlignment="0" applyProtection="0"/>
    <xf numFmtId="0" fontId="9" fillId="3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18" fillId="24" borderId="5" applyNumberFormat="0" applyAlignment="0" applyProtection="0"/>
    <xf numFmtId="0" fontId="13" fillId="0" borderId="0" applyNumberFormat="0" applyFill="0" applyBorder="0" applyAlignment="0" applyProtection="0"/>
    <xf numFmtId="0" fontId="14" fillId="15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8" fillId="18" borderId="5" applyNumberFormat="0" applyAlignment="0" applyProtection="0"/>
    <xf numFmtId="0" fontId="19" fillId="0" borderId="11" applyNumberFormat="0" applyFill="0" applyAlignment="0" applyProtection="0"/>
    <xf numFmtId="0" fontId="26" fillId="24" borderId="0" applyNumberFormat="0" applyBorder="0" applyAlignment="0" applyProtection="0"/>
    <xf numFmtId="0" fontId="20" fillId="24" borderId="0" applyNumberFormat="0" applyBorder="0" applyAlignment="0" applyProtection="0"/>
    <xf numFmtId="0" fontId="7" fillId="21" borderId="12" applyNumberFormat="0" applyFont="0" applyAlignment="0" applyProtection="0"/>
    <xf numFmtId="0" fontId="8" fillId="21" borderId="12" applyNumberFormat="0" applyFont="0" applyAlignment="0" applyProtection="0"/>
    <xf numFmtId="0" fontId="21" fillId="33" borderId="13" applyNumberFormat="0" applyAlignment="0" applyProtection="0"/>
    <xf numFmtId="0" fontId="21" fillId="34" borderId="13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7" fillId="21" borderId="12" applyNumberFormat="0" applyFont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7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top" wrapText="1" indent="1"/>
    </xf>
    <xf numFmtId="0" fontId="4" fillId="0" borderId="0" xfId="0" applyFont="1" applyFill="1" applyBorder="1" applyAlignment="1">
      <alignment horizontal="right" vertical="center" wrapText="1" inden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0" fontId="4" fillId="9" borderId="0" xfId="0" applyFont="1" applyFill="1" applyBorder="1" applyAlignment="1">
      <alignment horizontal="center" vertical="top" wrapText="1"/>
    </xf>
    <xf numFmtId="0" fontId="0" fillId="9" borderId="0" xfId="0" applyFill="1" applyBorder="1" applyAlignment="1">
      <alignment horizontal="left" vertical="top"/>
    </xf>
    <xf numFmtId="0" fontId="4" fillId="10" borderId="0" xfId="0" applyFont="1" applyFill="1" applyBorder="1" applyAlignment="1">
      <alignment horizontal="left" vertical="top" wrapText="1"/>
    </xf>
    <xf numFmtId="0" fontId="4" fillId="10" borderId="0" xfId="0" applyFont="1" applyFill="1" applyBorder="1" applyAlignment="1">
      <alignment horizontal="center" vertical="top" wrapText="1"/>
    </xf>
    <xf numFmtId="0" fontId="0" fillId="10" borderId="0" xfId="0" applyFill="1" applyBorder="1" applyAlignment="1">
      <alignment horizontal="left" vertical="top"/>
    </xf>
    <xf numFmtId="0" fontId="4" fillId="11" borderId="0" xfId="0" applyFont="1" applyFill="1" applyBorder="1" applyAlignment="1">
      <alignment horizontal="center" vertical="top" wrapText="1"/>
    </xf>
    <xf numFmtId="0" fontId="0" fillId="11" borderId="0" xfId="0" applyFill="1" applyBorder="1" applyAlignment="1">
      <alignment horizontal="left" vertical="top"/>
    </xf>
    <xf numFmtId="0" fontId="4" fillId="12" borderId="0" xfId="0" applyFont="1" applyFill="1" applyBorder="1" applyAlignment="1">
      <alignment horizontal="left" vertical="top" wrapText="1"/>
    </xf>
    <xf numFmtId="0" fontId="4" fillId="12" borderId="0" xfId="0" applyFont="1" applyFill="1" applyBorder="1" applyAlignment="1">
      <alignment horizontal="center" vertical="top" wrapText="1"/>
    </xf>
    <xf numFmtId="0" fontId="5" fillId="9" borderId="0" xfId="0" applyFont="1" applyFill="1" applyBorder="1" applyAlignment="1">
      <alignment horizontal="left" vertical="top" wrapText="1"/>
    </xf>
    <xf numFmtId="0" fontId="5" fillId="10" borderId="0" xfId="0" applyFont="1" applyFill="1" applyBorder="1" applyAlignment="1">
      <alignment horizontal="left" vertical="top" wrapText="1"/>
    </xf>
    <xf numFmtId="1" fontId="5" fillId="10" borderId="0" xfId="0" applyNumberFormat="1" applyFont="1" applyFill="1" applyBorder="1" applyAlignment="1">
      <alignment horizontal="center" vertical="top" wrapText="1"/>
    </xf>
    <xf numFmtId="164" fontId="5" fillId="10" borderId="0" xfId="0" applyNumberFormat="1" applyFont="1" applyFill="1" applyBorder="1" applyAlignment="1">
      <alignment horizontal="center" vertical="top" wrapText="1"/>
    </xf>
    <xf numFmtId="0" fontId="4" fillId="10" borderId="0" xfId="0" applyFont="1" applyFill="1" applyBorder="1" applyAlignment="1">
      <alignment vertical="top" wrapText="1"/>
    </xf>
    <xf numFmtId="0" fontId="4" fillId="10" borderId="0" xfId="0" applyFont="1" applyFill="1" applyBorder="1" applyAlignment="1">
      <alignment horizontal="right" vertical="top" wrapText="1" indent="1"/>
    </xf>
    <xf numFmtId="0" fontId="4" fillId="10" borderId="0" xfId="0" applyFont="1" applyFill="1" applyBorder="1" applyAlignment="1">
      <alignment horizontal="right" vertical="center" wrapText="1" indent="1"/>
    </xf>
    <xf numFmtId="164" fontId="5" fillId="9" borderId="0" xfId="0" applyNumberFormat="1" applyFont="1" applyFill="1" applyBorder="1" applyAlignment="1">
      <alignment horizontal="center" vertical="top" wrapText="1"/>
    </xf>
    <xf numFmtId="1" fontId="5" fillId="11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0" fontId="5" fillId="11" borderId="0" xfId="0" applyFont="1" applyFill="1" applyBorder="1" applyAlignment="1">
      <alignment horizontal="center" vertical="top" wrapText="1"/>
    </xf>
    <xf numFmtId="0" fontId="4" fillId="9" borderId="0" xfId="0" applyFont="1" applyFill="1" applyBorder="1" applyAlignment="1">
      <alignment horizontal="center" vertical="center" wrapText="1"/>
    </xf>
    <xf numFmtId="1" fontId="5" fillId="1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 vertical="center" wrapText="1"/>
    </xf>
    <xf numFmtId="2" fontId="5" fillId="10" borderId="0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10" borderId="0" xfId="0" applyFont="1" applyFill="1" applyBorder="1" applyAlignment="1">
      <alignment horizontal="center" vertical="top" wrapText="1"/>
    </xf>
    <xf numFmtId="0" fontId="5" fillId="10" borderId="0" xfId="0" applyFont="1" applyFill="1" applyBorder="1" applyAlignment="1">
      <alignment horizontal="center" vertical="top"/>
    </xf>
    <xf numFmtId="0" fontId="4" fillId="10" borderId="0" xfId="0" applyFont="1" applyFill="1" applyBorder="1" applyAlignment="1">
      <alignment horizontal="center" vertical="center" wrapText="1"/>
    </xf>
    <xf numFmtId="164" fontId="5" fillId="10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top" wrapText="1"/>
    </xf>
    <xf numFmtId="10" fontId="4" fillId="0" borderId="0" xfId="0" applyNumberFormat="1" applyFont="1" applyFill="1" applyBorder="1" applyAlignment="1">
      <alignment horizontal="center" vertical="top" wrapText="1"/>
    </xf>
    <xf numFmtId="8" fontId="4" fillId="9" borderId="0" xfId="0" applyNumberFormat="1" applyFont="1" applyFill="1" applyBorder="1" applyAlignment="1">
      <alignment horizontal="center" vertical="top" wrapText="1"/>
    </xf>
    <xf numFmtId="8" fontId="4" fillId="10" borderId="0" xfId="0" applyNumberFormat="1" applyFont="1" applyFill="1" applyBorder="1" applyAlignment="1">
      <alignment horizontal="center" vertical="top" wrapText="1"/>
    </xf>
    <xf numFmtId="8" fontId="4" fillId="0" borderId="0" xfId="0" applyNumberFormat="1" applyFont="1" applyFill="1" applyBorder="1" applyAlignment="1">
      <alignment horizontal="center" vertical="top" wrapText="1"/>
    </xf>
    <xf numFmtId="8" fontId="4" fillId="0" borderId="0" xfId="0" applyNumberFormat="1" applyFont="1" applyFill="1" applyBorder="1" applyAlignment="1">
      <alignment horizontal="center" vertical="center" wrapText="1"/>
    </xf>
    <xf numFmtId="8" fontId="4" fillId="10" borderId="0" xfId="0" applyNumberFormat="1" applyFont="1" applyFill="1" applyBorder="1" applyAlignment="1">
      <alignment horizontal="center" vertical="center" wrapText="1"/>
    </xf>
    <xf numFmtId="8" fontId="4" fillId="4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 indent="1"/>
    </xf>
    <xf numFmtId="0" fontId="2" fillId="9" borderId="0" xfId="0" applyFont="1" applyFill="1" applyBorder="1" applyAlignment="1">
      <alignment horizontal="left" vertical="top" wrapText="1"/>
    </xf>
    <xf numFmtId="0" fontId="2" fillId="11" borderId="0" xfId="0" applyFont="1" applyFill="1" applyBorder="1" applyAlignment="1">
      <alignment horizontal="left" vertical="top" wrapText="1"/>
    </xf>
    <xf numFmtId="0" fontId="3" fillId="11" borderId="0" xfId="0" applyFont="1" applyFill="1" applyBorder="1" applyAlignment="1">
      <alignment horizontal="left" vertical="top" wrapText="1"/>
    </xf>
    <xf numFmtId="164" fontId="2" fillId="9" borderId="0" xfId="0" applyNumberFormat="1" applyFont="1" applyFill="1" applyBorder="1" applyAlignment="1">
      <alignment horizontal="center" vertical="top" wrapText="1"/>
    </xf>
    <xf numFmtId="0" fontId="3" fillId="9" borderId="0" xfId="0" applyFont="1" applyFill="1" applyBorder="1" applyAlignment="1">
      <alignment horizontal="center" vertical="top" wrapText="1"/>
    </xf>
    <xf numFmtId="0" fontId="3" fillId="10" borderId="0" xfId="0" applyFont="1" applyFill="1" applyBorder="1" applyAlignment="1">
      <alignment horizontal="center" vertical="top" wrapText="1"/>
    </xf>
    <xf numFmtId="0" fontId="3" fillId="11" borderId="0" xfId="0" applyFont="1" applyFill="1" applyBorder="1" applyAlignment="1">
      <alignment horizontal="center" vertical="top" wrapText="1"/>
    </xf>
    <xf numFmtId="0" fontId="3" fillId="10" borderId="0" xfId="0" applyFont="1" applyFill="1" applyBorder="1" applyAlignment="1">
      <alignment horizontal="right" vertical="top" wrapText="1" indent="1"/>
    </xf>
    <xf numFmtId="0" fontId="2" fillId="9" borderId="0" xfId="0" applyFont="1" applyFill="1" applyBorder="1" applyAlignment="1">
      <alignment horizontal="center" vertical="top" wrapText="1"/>
    </xf>
    <xf numFmtId="0" fontId="3" fillId="10" borderId="0" xfId="0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left" vertical="top"/>
    </xf>
    <xf numFmtId="0" fontId="2" fillId="9" borderId="0" xfId="0" applyFont="1" applyFill="1" applyBorder="1" applyAlignment="1">
      <alignment vertical="top" wrapText="1"/>
    </xf>
    <xf numFmtId="0" fontId="3" fillId="9" borderId="0" xfId="0" applyFont="1" applyFill="1" applyBorder="1" applyAlignment="1">
      <alignment wrapText="1"/>
    </xf>
    <xf numFmtId="165" fontId="2" fillId="0" borderId="0" xfId="1" applyNumberFormat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left" vertical="top" wrapText="1"/>
    </xf>
    <xf numFmtId="165" fontId="31" fillId="2" borderId="0" xfId="1" applyNumberFormat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left" vertical="top" wrapText="1"/>
    </xf>
    <xf numFmtId="165" fontId="31" fillId="0" borderId="0" xfId="1" applyNumberFormat="1" applyFont="1" applyFill="1" applyBorder="1" applyAlignment="1">
      <alignment horizontal="center" vertical="top" wrapText="1"/>
    </xf>
    <xf numFmtId="0" fontId="3" fillId="6" borderId="0" xfId="1" applyFont="1" applyFill="1" applyBorder="1" applyAlignment="1">
      <alignment horizontal="left" vertical="top" wrapText="1" indent="7"/>
    </xf>
    <xf numFmtId="165" fontId="31" fillId="6" borderId="0" xfId="1" applyNumberFormat="1" applyFont="1" applyFill="1" applyBorder="1" applyAlignment="1">
      <alignment horizontal="center" vertical="top" wrapText="1"/>
    </xf>
    <xf numFmtId="8" fontId="3" fillId="0" borderId="1" xfId="0" applyNumberFormat="1" applyFont="1" applyFill="1" applyBorder="1" applyAlignment="1">
      <alignment horizontal="center" vertical="top" wrapText="1"/>
    </xf>
    <xf numFmtId="8" fontId="3" fillId="0" borderId="0" xfId="0" applyNumberFormat="1" applyFont="1" applyFill="1" applyBorder="1" applyAlignment="1">
      <alignment horizontal="center" vertical="top" wrapText="1"/>
    </xf>
    <xf numFmtId="10" fontId="3" fillId="0" borderId="0" xfId="0" applyNumberFormat="1" applyFont="1" applyFill="1" applyBorder="1" applyAlignment="1">
      <alignment horizontal="right" vertical="top" wrapText="1"/>
    </xf>
    <xf numFmtId="10" fontId="3" fillId="2" borderId="1" xfId="0" applyNumberFormat="1" applyFont="1" applyFill="1" applyBorder="1" applyAlignment="1">
      <alignment horizontal="center" vertical="top" wrapText="1"/>
    </xf>
    <xf numFmtId="10" fontId="3" fillId="0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 indent="7"/>
    </xf>
    <xf numFmtId="8" fontId="3" fillId="6" borderId="0" xfId="0" applyNumberFormat="1" applyFont="1" applyFill="1" applyBorder="1" applyAlignment="1">
      <alignment horizontal="center" vertical="top" wrapText="1"/>
    </xf>
    <xf numFmtId="0" fontId="3" fillId="7" borderId="0" xfId="0" applyFont="1" applyFill="1" applyBorder="1" applyAlignment="1">
      <alignment horizontal="left" vertical="top" wrapText="1" indent="6"/>
    </xf>
    <xf numFmtId="8" fontId="3" fillId="7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/>
    </xf>
    <xf numFmtId="10" fontId="3" fillId="0" borderId="1" xfId="0" applyNumberFormat="1" applyFont="1" applyFill="1" applyBorder="1" applyAlignment="1">
      <alignment horizontal="center" vertical="top" wrapText="1"/>
    </xf>
    <xf numFmtId="0" fontId="3" fillId="38" borderId="0" xfId="0" applyFont="1" applyFill="1" applyBorder="1" applyAlignment="1">
      <alignment vertical="top"/>
    </xf>
    <xf numFmtId="165" fontId="3" fillId="38" borderId="0" xfId="0" applyNumberFormat="1" applyFont="1" applyFill="1" applyBorder="1" applyAlignment="1">
      <alignment horizontal="center" vertical="top"/>
    </xf>
    <xf numFmtId="0" fontId="2" fillId="6" borderId="0" xfId="0" applyFont="1" applyFill="1" applyBorder="1" applyAlignment="1">
      <alignment horizontal="center" vertical="top" wrapText="1"/>
    </xf>
    <xf numFmtId="0" fontId="2" fillId="7" borderId="0" xfId="0" applyFont="1" applyFill="1" applyBorder="1" applyAlignment="1">
      <alignment horizontal="center" vertical="top" wrapText="1"/>
    </xf>
    <xf numFmtId="8" fontId="3" fillId="6" borderId="3" xfId="0" applyNumberFormat="1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17" fontId="3" fillId="0" borderId="0" xfId="0" applyNumberFormat="1" applyFont="1" applyFill="1" applyBorder="1" applyAlignment="1">
      <alignment horizontal="left" vertical="top" wrapText="1"/>
    </xf>
    <xf numFmtId="10" fontId="3" fillId="0" borderId="0" xfId="0" applyNumberFormat="1" applyFont="1" applyFill="1" applyBorder="1" applyAlignment="1">
      <alignment horizontal="left" vertical="top" wrapText="1"/>
    </xf>
    <xf numFmtId="0" fontId="3" fillId="11" borderId="0" xfId="0" applyFont="1" applyFill="1" applyBorder="1" applyAlignment="1">
      <alignment horizontal="left" vertical="top" wrapText="1" indent="1"/>
    </xf>
    <xf numFmtId="164" fontId="2" fillId="11" borderId="0" xfId="0" applyNumberFormat="1" applyFont="1" applyFill="1" applyBorder="1" applyAlignment="1">
      <alignment horizontal="center" vertical="top" wrapText="1"/>
    </xf>
    <xf numFmtId="0" fontId="3" fillId="11" borderId="0" xfId="0" applyFont="1" applyFill="1" applyBorder="1" applyAlignment="1">
      <alignment horizontal="left" vertical="top" wrapText="1" indent="2"/>
    </xf>
    <xf numFmtId="10" fontId="3" fillId="11" borderId="0" xfId="0" applyNumberFormat="1" applyFont="1" applyFill="1" applyBorder="1" applyAlignment="1">
      <alignment horizontal="right" vertical="top" wrapText="1"/>
    </xf>
    <xf numFmtId="0" fontId="3" fillId="11" borderId="0" xfId="0" applyFont="1" applyFill="1" applyBorder="1" applyAlignment="1">
      <alignment vertical="top" wrapText="1"/>
    </xf>
    <xf numFmtId="10" fontId="3" fillId="8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1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10" borderId="0" xfId="0" applyFont="1" applyFill="1" applyBorder="1" applyAlignment="1">
      <alignment horizontal="center" vertical="top" wrapText="1"/>
    </xf>
    <xf numFmtId="0" fontId="2" fillId="11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10" borderId="0" xfId="0" applyFont="1" applyFill="1" applyBorder="1" applyAlignment="1">
      <alignment horizontal="center" vertical="top" wrapText="1"/>
    </xf>
    <xf numFmtId="0" fontId="33" fillId="0" borderId="4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left" vertical="top"/>
    </xf>
    <xf numFmtId="0" fontId="32" fillId="0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vertical="top" wrapText="1"/>
    </xf>
    <xf numFmtId="0" fontId="32" fillId="10" borderId="0" xfId="0" applyFont="1" applyFill="1" applyBorder="1" applyAlignment="1">
      <alignment horizontal="center" vertical="top" wrapText="1"/>
    </xf>
    <xf numFmtId="0" fontId="32" fillId="10" borderId="0" xfId="0" applyFont="1" applyFill="1" applyBorder="1" applyAlignment="1">
      <alignment vertical="top" wrapText="1"/>
    </xf>
    <xf numFmtId="0" fontId="32" fillId="10" borderId="0" xfId="0" applyFont="1" applyFill="1" applyBorder="1" applyAlignment="1">
      <alignment horizontal="center" wrapText="1"/>
    </xf>
    <xf numFmtId="10" fontId="32" fillId="0" borderId="0" xfId="0" applyNumberFormat="1" applyFont="1" applyFill="1" applyBorder="1" applyAlignment="1">
      <alignment horizontal="center" wrapText="1"/>
    </xf>
    <xf numFmtId="17" fontId="32" fillId="10" borderId="0" xfId="0" applyNumberFormat="1" applyFont="1" applyFill="1" applyBorder="1" applyAlignment="1">
      <alignment vertical="top" wrapText="1"/>
    </xf>
    <xf numFmtId="0" fontId="32" fillId="12" borderId="0" xfId="0" applyFont="1" applyFill="1" applyBorder="1" applyAlignment="1">
      <alignment horizontal="center" vertical="top" wrapText="1"/>
    </xf>
    <xf numFmtId="0" fontId="32" fillId="12" borderId="0" xfId="0" applyFont="1" applyFill="1" applyBorder="1" applyAlignment="1">
      <alignment horizontal="left" vertical="top" wrapText="1"/>
    </xf>
    <xf numFmtId="0" fontId="35" fillId="12" borderId="0" xfId="0" applyFont="1" applyFill="1" applyBorder="1" applyAlignment="1">
      <alignment horizontal="left" vertical="top"/>
    </xf>
    <xf numFmtId="0" fontId="34" fillId="11" borderId="0" xfId="0" applyFont="1" applyFill="1" applyBorder="1" applyAlignment="1">
      <alignment horizontal="center" vertical="top" wrapText="1"/>
    </xf>
    <xf numFmtId="1" fontId="34" fillId="11" borderId="0" xfId="0" applyNumberFormat="1" applyFont="1" applyFill="1" applyBorder="1" applyAlignment="1">
      <alignment horizontal="center" vertical="top" wrapText="1"/>
    </xf>
    <xf numFmtId="0" fontId="35" fillId="11" borderId="0" xfId="0" applyFont="1" applyFill="1" applyBorder="1" applyAlignment="1">
      <alignment horizontal="left" vertical="top"/>
    </xf>
    <xf numFmtId="164" fontId="34" fillId="0" borderId="0" xfId="0" applyNumberFormat="1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left" vertical="top" wrapText="1"/>
    </xf>
    <xf numFmtId="1" fontId="34" fillId="10" borderId="0" xfId="0" applyNumberFormat="1" applyFont="1" applyFill="1" applyBorder="1" applyAlignment="1">
      <alignment horizontal="center" vertical="top" wrapText="1"/>
    </xf>
    <xf numFmtId="164" fontId="34" fillId="10" borderId="0" xfId="0" applyNumberFormat="1" applyFont="1" applyFill="1" applyBorder="1" applyAlignment="1">
      <alignment horizontal="center" vertical="top" wrapText="1"/>
    </xf>
    <xf numFmtId="0" fontId="32" fillId="10" borderId="0" xfId="0" applyFont="1" applyFill="1" applyBorder="1" applyAlignment="1">
      <alignment horizontal="left" vertical="top" wrapText="1"/>
    </xf>
    <xf numFmtId="0" fontId="35" fillId="10" borderId="0" xfId="0" applyFont="1" applyFill="1" applyBorder="1" applyAlignment="1">
      <alignment horizontal="left" vertical="top"/>
    </xf>
    <xf numFmtId="1" fontId="34" fillId="0" borderId="0" xfId="0" applyNumberFormat="1" applyFont="1" applyFill="1" applyBorder="1" applyAlignment="1">
      <alignment horizontal="center" vertical="top" wrapText="1"/>
    </xf>
    <xf numFmtId="2" fontId="34" fillId="10" borderId="0" xfId="0" applyNumberFormat="1" applyFont="1" applyFill="1" applyBorder="1" applyAlignment="1">
      <alignment horizontal="center" vertical="top" wrapText="1"/>
    </xf>
    <xf numFmtId="2" fontId="34" fillId="0" borderId="0" xfId="0" applyNumberFormat="1" applyFont="1" applyFill="1" applyBorder="1" applyAlignment="1">
      <alignment horizontal="center" vertical="top" wrapText="1"/>
    </xf>
    <xf numFmtId="0" fontId="34" fillId="10" borderId="0" xfId="0" applyFont="1" applyFill="1" applyBorder="1" applyAlignment="1">
      <alignment horizontal="left" vertical="top" wrapText="1"/>
    </xf>
    <xf numFmtId="1" fontId="34" fillId="0" borderId="0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right" vertical="top" wrapText="1" indent="1"/>
    </xf>
    <xf numFmtId="1" fontId="34" fillId="10" borderId="0" xfId="0" applyNumberFormat="1" applyFont="1" applyFill="1" applyBorder="1" applyAlignment="1">
      <alignment horizontal="center" vertical="center" wrapText="1"/>
    </xf>
    <xf numFmtId="164" fontId="34" fillId="10" borderId="0" xfId="0" applyNumberFormat="1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right" vertical="top" wrapText="1" indent="1"/>
    </xf>
    <xf numFmtId="0" fontId="32" fillId="11" borderId="0" xfId="0" applyFont="1" applyFill="1" applyBorder="1" applyAlignment="1">
      <alignment horizontal="left" vertical="top" wrapText="1" indent="13"/>
    </xf>
    <xf numFmtId="0" fontId="34" fillId="11" borderId="0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right" vertical="center" wrapText="1" indent="1"/>
    </xf>
    <xf numFmtId="0" fontId="32" fillId="10" borderId="0" xfId="0" applyFont="1" applyFill="1" applyBorder="1" applyAlignment="1">
      <alignment horizontal="right" vertical="center" wrapText="1" indent="1"/>
    </xf>
    <xf numFmtId="0" fontId="32" fillId="1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center" vertical="top" wrapText="1"/>
    </xf>
    <xf numFmtId="1" fontId="34" fillId="4" borderId="0" xfId="0" applyNumberFormat="1" applyFont="1" applyFill="1" applyBorder="1" applyAlignment="1">
      <alignment horizontal="center" vertical="top" wrapText="1"/>
    </xf>
    <xf numFmtId="0" fontId="32" fillId="4" borderId="0" xfId="0" applyFont="1" applyFill="1" applyBorder="1" applyAlignment="1">
      <alignment horizontal="left" vertical="top" wrapText="1" indent="15"/>
    </xf>
    <xf numFmtId="0" fontId="34" fillId="4" borderId="0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 indent="1"/>
    </xf>
    <xf numFmtId="0" fontId="32" fillId="10" borderId="0" xfId="0" applyFont="1" applyFill="1" applyBorder="1" applyAlignment="1">
      <alignment horizontal="right" vertical="top" wrapText="1"/>
    </xf>
    <xf numFmtId="0" fontId="32" fillId="0" borderId="0" xfId="0" applyFont="1" applyFill="1" applyBorder="1" applyAlignment="1">
      <alignment horizontal="right" vertical="top" wrapText="1"/>
    </xf>
    <xf numFmtId="0" fontId="32" fillId="4" borderId="0" xfId="0" applyFont="1" applyFill="1" applyBorder="1" applyAlignment="1">
      <alignment horizontal="left" vertical="top" wrapText="1" indent="19"/>
    </xf>
    <xf numFmtId="0" fontId="32" fillId="4" borderId="0" xfId="0" applyFont="1" applyFill="1" applyBorder="1" applyAlignment="1">
      <alignment horizontal="left" vertical="top" wrapText="1" indent="14"/>
    </xf>
    <xf numFmtId="0" fontId="32" fillId="11" borderId="0" xfId="0" applyFont="1" applyFill="1" applyBorder="1" applyAlignment="1">
      <alignment horizontal="left" vertical="top" wrapText="1" indent="17"/>
    </xf>
    <xf numFmtId="0" fontId="32" fillId="10" borderId="0" xfId="0" applyFont="1" applyFill="1" applyBorder="1" applyAlignment="1">
      <alignment horizontal="left" vertical="top" wrapText="1" indent="1"/>
    </xf>
    <xf numFmtId="0" fontId="34" fillId="0" borderId="0" xfId="0" applyFont="1" applyFill="1" applyBorder="1" applyAlignment="1">
      <alignment horizontal="center" vertical="top"/>
    </xf>
    <xf numFmtId="0" fontId="34" fillId="10" borderId="0" xfId="0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center" vertical="top" wrapText="1"/>
    </xf>
    <xf numFmtId="0" fontId="32" fillId="11" borderId="0" xfId="0" applyFont="1" applyFill="1" applyBorder="1" applyAlignment="1">
      <alignment horizontal="center" vertical="top" wrapText="1"/>
    </xf>
    <xf numFmtId="8" fontId="32" fillId="0" borderId="0" xfId="0" applyNumberFormat="1" applyFont="1" applyFill="1" applyBorder="1" applyAlignment="1">
      <alignment horizontal="center" vertical="top" wrapText="1"/>
    </xf>
    <xf numFmtId="8" fontId="32" fillId="10" borderId="0" xfId="0" applyNumberFormat="1" applyFont="1" applyFill="1" applyBorder="1" applyAlignment="1">
      <alignment horizontal="center" vertical="top" wrapText="1"/>
    </xf>
    <xf numFmtId="8" fontId="32" fillId="0" borderId="0" xfId="0" applyNumberFormat="1" applyFont="1" applyFill="1" applyBorder="1" applyAlignment="1">
      <alignment horizontal="center" vertical="center" wrapText="1"/>
    </xf>
    <xf numFmtId="8" fontId="32" fillId="10" borderId="0" xfId="0" applyNumberFormat="1" applyFont="1" applyFill="1" applyBorder="1" applyAlignment="1">
      <alignment horizontal="center" vertical="center" wrapText="1"/>
    </xf>
    <xf numFmtId="8" fontId="32" fillId="4" borderId="0" xfId="0" applyNumberFormat="1" applyFont="1" applyFill="1" applyBorder="1" applyAlignment="1">
      <alignment horizontal="center" vertical="top" wrapText="1"/>
    </xf>
    <xf numFmtId="0" fontId="31" fillId="0" borderId="0" xfId="0" applyFont="1"/>
    <xf numFmtId="0" fontId="3" fillId="9" borderId="0" xfId="0" applyFont="1" applyFill="1" applyBorder="1" applyAlignment="1">
      <alignment vertical="center" wrapText="1"/>
    </xf>
    <xf numFmtId="0" fontId="3" fillId="9" borderId="0" xfId="0" applyFont="1" applyFill="1" applyBorder="1" applyAlignment="1">
      <alignment vertical="top" wrapText="1"/>
    </xf>
    <xf numFmtId="0" fontId="3" fillId="9" borderId="0" xfId="0" applyFont="1" applyFill="1" applyBorder="1" applyAlignment="1">
      <alignment horizontal="center" wrapText="1"/>
    </xf>
    <xf numFmtId="10" fontId="3" fillId="9" borderId="0" xfId="0" applyNumberFormat="1" applyFont="1" applyFill="1" applyBorder="1" applyAlignment="1">
      <alignment horizontal="center" wrapText="1"/>
    </xf>
    <xf numFmtId="17" fontId="3" fillId="9" borderId="0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Border="1" applyAlignment="1">
      <alignment horizontal="center" vertical="top"/>
    </xf>
    <xf numFmtId="10" fontId="3" fillId="0" borderId="0" xfId="0" applyNumberFormat="1" applyFont="1" applyFill="1" applyBorder="1" applyAlignment="1">
      <alignment horizontal="left" vertical="top" wrapText="1" indent="1"/>
    </xf>
    <xf numFmtId="10" fontId="3" fillId="10" borderId="0" xfId="0" applyNumberFormat="1" applyFont="1" applyFill="1" applyBorder="1" applyAlignment="1">
      <alignment horizontal="center" vertical="top" wrapText="1"/>
    </xf>
    <xf numFmtId="10" fontId="3" fillId="10" borderId="0" xfId="0" applyNumberFormat="1" applyFont="1" applyFill="1" applyBorder="1" applyAlignment="1">
      <alignment horizontal="left" vertical="top" wrapText="1" indent="1"/>
    </xf>
    <xf numFmtId="0" fontId="3" fillId="10" borderId="0" xfId="0" applyFont="1" applyFill="1" applyBorder="1" applyAlignment="1">
      <alignment horizontal="right" vertical="top" wrapText="1" indent="2"/>
    </xf>
    <xf numFmtId="165" fontId="2" fillId="0" borderId="0" xfId="0" applyNumberFormat="1" applyFont="1" applyFill="1" applyBorder="1" applyAlignment="1">
      <alignment horizontal="center" vertical="top" wrapText="1"/>
    </xf>
    <xf numFmtId="165" fontId="3" fillId="2" borderId="0" xfId="0" applyNumberFormat="1" applyFont="1" applyFill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center" vertical="top" wrapText="1"/>
    </xf>
    <xf numFmtId="165" fontId="3" fillId="6" borderId="0" xfId="0" applyNumberFormat="1" applyFont="1" applyFill="1" applyBorder="1" applyAlignment="1">
      <alignment horizontal="center" vertical="top" wrapText="1"/>
    </xf>
    <xf numFmtId="165" fontId="2" fillId="7" borderId="0" xfId="0" applyNumberFormat="1" applyFont="1" applyFill="1" applyBorder="1" applyAlignment="1">
      <alignment horizontal="center" vertical="top" wrapText="1"/>
    </xf>
    <xf numFmtId="165" fontId="0" fillId="0" borderId="0" xfId="0" applyNumberFormat="1" applyFill="1" applyBorder="1" applyAlignment="1">
      <alignment horizontal="center" vertical="top"/>
    </xf>
    <xf numFmtId="0" fontId="3" fillId="38" borderId="0" xfId="0" applyFont="1" applyFill="1" applyBorder="1" applyAlignment="1">
      <alignment horizontal="center" vertical="top"/>
    </xf>
    <xf numFmtId="8" fontId="3" fillId="2" borderId="1" xfId="0" applyNumberFormat="1" applyFont="1" applyFill="1" applyBorder="1" applyAlignment="1">
      <alignment horizontal="center" vertical="top" wrapText="1"/>
    </xf>
    <xf numFmtId="8" fontId="3" fillId="0" borderId="2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0" fontId="3" fillId="2" borderId="0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8" fontId="3" fillId="2" borderId="2" xfId="0" applyNumberFormat="1" applyFont="1" applyFill="1" applyBorder="1" applyAlignment="1">
      <alignment horizontal="center" vertical="top" wrapText="1"/>
    </xf>
    <xf numFmtId="10" fontId="3" fillId="2" borderId="2" xfId="0" applyNumberFormat="1" applyFont="1" applyFill="1" applyBorder="1" applyAlignment="1">
      <alignment horizontal="center" vertical="top" wrapText="1"/>
    </xf>
    <xf numFmtId="10" fontId="3" fillId="0" borderId="2" xfId="0" applyNumberFormat="1" applyFont="1" applyFill="1" applyBorder="1" applyAlignment="1">
      <alignment horizontal="center" vertical="top" wrapText="1"/>
    </xf>
    <xf numFmtId="8" fontId="3" fillId="0" borderId="3" xfId="0" applyNumberFormat="1" applyFont="1" applyFill="1" applyBorder="1" applyAlignment="1">
      <alignment horizontal="center" vertical="top" wrapText="1"/>
    </xf>
    <xf numFmtId="10" fontId="3" fillId="0" borderId="3" xfId="0" applyNumberFormat="1" applyFont="1" applyFill="1" applyBorder="1" applyAlignment="1">
      <alignment horizontal="center" vertical="top" wrapText="1"/>
    </xf>
    <xf numFmtId="8" fontId="34" fillId="0" borderId="0" xfId="0" applyNumberFormat="1" applyFont="1" applyFill="1" applyBorder="1" applyAlignment="1">
      <alignment horizontal="center" vertical="top"/>
    </xf>
    <xf numFmtId="8" fontId="3" fillId="10" borderId="0" xfId="0" applyNumberFormat="1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left" vertical="top" wrapText="1"/>
    </xf>
    <xf numFmtId="8" fontId="4" fillId="0" borderId="18" xfId="0" applyNumberFormat="1" applyFont="1" applyFill="1" applyBorder="1" applyAlignment="1">
      <alignment horizontal="right" vertical="top" wrapText="1"/>
    </xf>
    <xf numFmtId="0" fontId="5" fillId="4" borderId="18" xfId="0" applyFont="1" applyFill="1" applyBorder="1" applyAlignment="1">
      <alignment horizontal="left" vertical="top" wrapText="1"/>
    </xf>
    <xf numFmtId="8" fontId="4" fillId="0" borderId="18" xfId="0" applyNumberFormat="1" applyFont="1" applyFill="1" applyBorder="1" applyAlignment="1">
      <alignment horizontal="right" vertical="center" wrapText="1"/>
    </xf>
    <xf numFmtId="8" fontId="37" fillId="0" borderId="18" xfId="0" applyNumberFormat="1" applyFont="1" applyFill="1" applyBorder="1" applyAlignment="1">
      <alignment horizontal="right" vertical="center" wrapText="1"/>
    </xf>
    <xf numFmtId="8" fontId="37" fillId="0" borderId="18" xfId="0" applyNumberFormat="1" applyFont="1" applyFill="1" applyBorder="1" applyAlignment="1">
      <alignment horizontal="right" vertical="top" wrapText="1"/>
    </xf>
    <xf numFmtId="8" fontId="35" fillId="0" borderId="0" xfId="0" applyNumberFormat="1" applyFont="1" applyFill="1" applyBorder="1" applyAlignment="1">
      <alignment horizontal="left" vertical="top"/>
    </xf>
    <xf numFmtId="8" fontId="35" fillId="10" borderId="0" xfId="0" applyNumberFormat="1" applyFont="1" applyFill="1" applyBorder="1" applyAlignment="1">
      <alignment horizontal="left" vertical="top"/>
    </xf>
    <xf numFmtId="8" fontId="0" fillId="0" borderId="0" xfId="0" applyNumberFormat="1" applyFill="1" applyBorder="1" applyAlignment="1">
      <alignment horizontal="left" vertical="top"/>
    </xf>
    <xf numFmtId="0" fontId="37" fillId="0" borderId="0" xfId="0" applyFont="1" applyFill="1" applyBorder="1" applyAlignment="1">
      <alignment horizontal="center" vertical="top"/>
    </xf>
    <xf numFmtId="0" fontId="4" fillId="10" borderId="0" xfId="0" applyFont="1" applyFill="1" applyBorder="1" applyAlignment="1">
      <alignment horizontal="right" vertical="top" wrapText="1"/>
    </xf>
    <xf numFmtId="0" fontId="4" fillId="11" borderId="0" xfId="0" applyFont="1" applyFill="1" applyBorder="1" applyAlignment="1">
      <alignment horizontal="left" vertical="top" wrapText="1" indent="13"/>
    </xf>
    <xf numFmtId="0" fontId="4" fillId="0" borderId="0" xfId="0" applyFont="1" applyFill="1" applyBorder="1" applyAlignment="1">
      <alignment horizontal="right" vertical="top" wrapText="1"/>
    </xf>
    <xf numFmtId="0" fontId="4" fillId="11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left" vertical="top" wrapText="1" indent="19"/>
    </xf>
    <xf numFmtId="0" fontId="4" fillId="2" borderId="0" xfId="0" applyFont="1" applyFill="1" applyBorder="1" applyAlignment="1">
      <alignment horizontal="center" vertical="top" wrapText="1"/>
    </xf>
    <xf numFmtId="0" fontId="4" fillId="12" borderId="0" xfId="0" applyFont="1" applyFill="1" applyBorder="1" applyAlignment="1">
      <alignment horizontal="center" vertical="top" wrapText="1"/>
    </xf>
    <xf numFmtId="0" fontId="4" fillId="1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1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7" fontId="4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/>
    </xf>
    <xf numFmtId="0" fontId="32" fillId="3" borderId="0" xfId="0" applyFont="1" applyFill="1" applyBorder="1" applyAlignment="1">
      <alignment horizontal="left" vertical="top" wrapText="1" indent="20"/>
    </xf>
    <xf numFmtId="0" fontId="32" fillId="0" borderId="0" xfId="0" applyFont="1" applyFill="1" applyBorder="1" applyAlignment="1">
      <alignment horizontal="left" vertical="top" wrapText="1"/>
    </xf>
    <xf numFmtId="0" fontId="34" fillId="10" borderId="0" xfId="0" applyFont="1" applyFill="1" applyBorder="1" applyAlignment="1">
      <alignment horizontal="left" vertical="top" wrapText="1"/>
    </xf>
    <xf numFmtId="0" fontId="32" fillId="1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center" vertical="top" wrapText="1"/>
    </xf>
    <xf numFmtId="0" fontId="34" fillId="10" borderId="0" xfId="0" applyFont="1" applyFill="1" applyBorder="1" applyAlignment="1">
      <alignment horizontal="center" vertical="top" wrapText="1"/>
    </xf>
    <xf numFmtId="0" fontId="32" fillId="12" borderId="0" xfId="0" applyFont="1" applyFill="1" applyBorder="1" applyAlignment="1">
      <alignment horizontal="center" vertical="top" wrapText="1"/>
    </xf>
    <xf numFmtId="0" fontId="32" fillId="11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right" vertical="top" wrapText="1"/>
    </xf>
    <xf numFmtId="0" fontId="32" fillId="11" borderId="0" xfId="0" applyFont="1" applyFill="1" applyBorder="1" applyAlignment="1">
      <alignment horizontal="left" vertical="top" wrapText="1" indent="8"/>
    </xf>
    <xf numFmtId="0" fontId="32" fillId="10" borderId="0" xfId="0" applyFont="1" applyFill="1" applyBorder="1" applyAlignment="1">
      <alignment horizontal="right" vertical="top" wrapText="1"/>
    </xf>
    <xf numFmtId="0" fontId="34" fillId="4" borderId="0" xfId="0" applyFont="1" applyFill="1" applyBorder="1" applyAlignment="1">
      <alignment horizontal="center" vertical="top" wrapText="1"/>
    </xf>
    <xf numFmtId="0" fontId="32" fillId="4" borderId="0" xfId="0" applyFont="1" applyFill="1" applyBorder="1" applyAlignment="1">
      <alignment horizontal="right" vertical="top" wrapText="1"/>
    </xf>
    <xf numFmtId="0" fontId="34" fillId="11" borderId="0" xfId="0" applyFont="1" applyFill="1" applyBorder="1" applyAlignment="1">
      <alignment horizontal="center" vertical="top" wrapText="1"/>
    </xf>
    <xf numFmtId="0" fontId="3" fillId="1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/>
    </xf>
    <xf numFmtId="0" fontId="3" fillId="9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 indent="13"/>
    </xf>
    <xf numFmtId="0" fontId="3" fillId="11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11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10" borderId="0" xfId="0" applyFont="1" applyFill="1" applyBorder="1" applyAlignment="1">
      <alignment horizontal="left" wrapText="1" indent="1"/>
    </xf>
    <xf numFmtId="0" fontId="3" fillId="10" borderId="0" xfId="0" applyFont="1" applyFill="1" applyBorder="1" applyAlignment="1">
      <alignment horizontal="center" wrapText="1"/>
    </xf>
    <xf numFmtId="0" fontId="3" fillId="10" borderId="0" xfId="0" applyFont="1" applyFill="1" applyBorder="1" applyAlignment="1">
      <alignment horizontal="left" vertical="top" wrapText="1" indent="2"/>
    </xf>
    <xf numFmtId="0" fontId="3" fillId="10" borderId="0" xfId="0" applyFont="1" applyFill="1" applyBorder="1" applyAlignment="1">
      <alignment horizontal="left" vertical="top" wrapText="1" indent="1"/>
    </xf>
    <xf numFmtId="0" fontId="3" fillId="10" borderId="0" xfId="0" applyFont="1" applyFill="1" applyBorder="1" applyAlignment="1">
      <alignment horizontal="left" vertical="top" wrapText="1"/>
    </xf>
    <xf numFmtId="2" fontId="4" fillId="12" borderId="0" xfId="0" applyNumberFormat="1" applyFont="1" applyFill="1" applyBorder="1" applyAlignment="1">
      <alignment horizontal="center" vertical="top" wrapText="1"/>
    </xf>
    <xf numFmtId="2" fontId="4" fillId="9" borderId="0" xfId="0" applyNumberFormat="1" applyFont="1" applyFill="1" applyBorder="1" applyAlignment="1">
      <alignment horizontal="center" vertical="top" wrapText="1"/>
    </xf>
    <xf numFmtId="2" fontId="4" fillId="10" borderId="0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10" borderId="0" xfId="0" applyNumberFormat="1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horizontal="center" vertical="top"/>
    </xf>
    <xf numFmtId="2" fontId="32" fillId="0" borderId="0" xfId="0" applyNumberFormat="1" applyFont="1" applyFill="1" applyBorder="1" applyAlignment="1">
      <alignment vertical="top" wrapText="1"/>
    </xf>
    <xf numFmtId="2" fontId="32" fillId="10" borderId="0" xfId="0" applyNumberFormat="1" applyFont="1" applyFill="1" applyBorder="1" applyAlignment="1">
      <alignment vertical="top" wrapText="1"/>
    </xf>
    <xf numFmtId="2" fontId="32" fillId="12" borderId="0" xfId="0" applyNumberFormat="1" applyFont="1" applyFill="1" applyBorder="1" applyAlignment="1">
      <alignment horizontal="center" vertical="top" wrapText="1"/>
    </xf>
    <xf numFmtId="2" fontId="32" fillId="0" borderId="0" xfId="0" applyNumberFormat="1" applyFont="1" applyFill="1" applyBorder="1" applyAlignment="1">
      <alignment horizontal="center" vertical="top" wrapText="1"/>
    </xf>
    <xf numFmtId="2" fontId="32" fillId="10" borderId="0" xfId="0" applyNumberFormat="1" applyFont="1" applyFill="1" applyBorder="1" applyAlignment="1">
      <alignment horizontal="center" vertical="top" wrapText="1"/>
    </xf>
    <xf numFmtId="2" fontId="34" fillId="11" borderId="0" xfId="0" applyNumberFormat="1" applyFont="1" applyFill="1" applyBorder="1" applyAlignment="1">
      <alignment horizontal="center" vertical="top" wrapText="1"/>
    </xf>
    <xf numFmtId="2" fontId="32" fillId="0" borderId="0" xfId="0" applyNumberFormat="1" applyFont="1" applyFill="1" applyBorder="1" applyAlignment="1">
      <alignment horizontal="center" vertical="center" wrapText="1"/>
    </xf>
    <xf numFmtId="2" fontId="32" fillId="10" borderId="0" xfId="0" applyNumberFormat="1" applyFont="1" applyFill="1" applyBorder="1" applyAlignment="1">
      <alignment horizontal="center" vertical="center" wrapText="1"/>
    </xf>
    <xf numFmtId="2" fontId="34" fillId="4" borderId="0" xfId="0" applyNumberFormat="1" applyFont="1" applyFill="1" applyBorder="1" applyAlignment="1">
      <alignment horizontal="center" vertical="top" wrapText="1"/>
    </xf>
    <xf numFmtId="2" fontId="34" fillId="0" borderId="0" xfId="0" applyNumberFormat="1" applyFont="1" applyFill="1" applyBorder="1" applyAlignment="1">
      <alignment horizontal="center" vertical="top"/>
    </xf>
  </cellXfs>
  <cellStyles count="131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Ênfase1 2" xfId="11"/>
    <cellStyle name="20% - Ênfase2 2" xfId="12"/>
    <cellStyle name="20% - Ênfase3 2" xfId="13"/>
    <cellStyle name="20% - Ênfase4 2" xfId="14"/>
    <cellStyle name="20% - Ênfase5 2" xfId="15"/>
    <cellStyle name="20% - Ênfase6 2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 - Ênfase1 2" xfId="23"/>
    <cellStyle name="40% - Ênfase2 2" xfId="24"/>
    <cellStyle name="40% - Ênfase3 2" xfId="25"/>
    <cellStyle name="40% - Ênfase4 2" xfId="26"/>
    <cellStyle name="40% - Ênfase5 2" xfId="27"/>
    <cellStyle name="40% - Ênfase6 2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 - Ênfase1 2" xfId="35"/>
    <cellStyle name="60% - Ênfase2 2" xfId="36"/>
    <cellStyle name="60% - Ênfase3 2" xfId="37"/>
    <cellStyle name="60% - Ênfase4 2" xfId="38"/>
    <cellStyle name="60% - Ênfase5 2" xfId="39"/>
    <cellStyle name="60% - Ênfase6 2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Bom 2" xfId="48"/>
    <cellStyle name="Calculation" xfId="49"/>
    <cellStyle name="Cálculo 2" xfId="50"/>
    <cellStyle name="Célula de Verificação 2" xfId="51"/>
    <cellStyle name="Célula Vinculada 2" xfId="52"/>
    <cellStyle name="Check Cell" xfId="53"/>
    <cellStyle name="Ênfase1 2" xfId="54"/>
    <cellStyle name="Ênfase2 2" xfId="55"/>
    <cellStyle name="Ênfase3 2" xfId="56"/>
    <cellStyle name="Ênfase4 2" xfId="57"/>
    <cellStyle name="Ênfase5 2" xfId="58"/>
    <cellStyle name="Ênfase6 2" xfId="59"/>
    <cellStyle name="Entrada 2" xfId="60"/>
    <cellStyle name="Explanatory Text" xfId="61"/>
    <cellStyle name="Good" xfId="62"/>
    <cellStyle name="Heading 1" xfId="63"/>
    <cellStyle name="Heading 2" xfId="64"/>
    <cellStyle name="Heading 3" xfId="65"/>
    <cellStyle name="Heading 4" xfId="66"/>
    <cellStyle name="Incorreto 2" xfId="67"/>
    <cellStyle name="Input" xfId="68"/>
    <cellStyle name="Linked Cell" xfId="69"/>
    <cellStyle name="Moeda 2" xfId="87"/>
    <cellStyle name="Moeda 2 2" xfId="99"/>
    <cellStyle name="Moeda 2 2 2" xfId="118"/>
    <cellStyle name="Moeda 2 2 3" xfId="129"/>
    <cellStyle name="Moeda 2 3" xfId="111"/>
    <cellStyle name="Moeda 2 4" xfId="124"/>
    <cellStyle name="Moeda 3" xfId="92"/>
    <cellStyle name="Moeda 3 2" xfId="96"/>
    <cellStyle name="Moeda 3 2 2" xfId="116"/>
    <cellStyle name="Moeda 3 3" xfId="115"/>
    <cellStyle name="Moeda 4" xfId="90"/>
    <cellStyle name="Moeda 4 2" xfId="114"/>
    <cellStyle name="Moeda 5" xfId="103"/>
    <cellStyle name="Moeda 5 2" xfId="121"/>
    <cellStyle name="Moeda 5 3" xfId="130"/>
    <cellStyle name="Moeda 6" xfId="105"/>
    <cellStyle name="Moeda 6 2" xfId="108"/>
    <cellStyle name="Moeda 6 3" xfId="123"/>
    <cellStyle name="Moeda 7" xfId="122"/>
    <cellStyle name="Moeda 8" xfId="2"/>
    <cellStyle name="Neutra 2" xfId="70"/>
    <cellStyle name="Neutral" xfId="71"/>
    <cellStyle name="Normal" xfId="0" builtinId="0"/>
    <cellStyle name="Normal 10" xfId="1"/>
    <cellStyle name="Normal 2" xfId="4"/>
    <cellStyle name="Normal 2 2" xfId="94"/>
    <cellStyle name="Normal 3" xfId="86"/>
    <cellStyle name="Normal 3 2" xfId="98"/>
    <cellStyle name="Normal 3 2 2" xfId="117"/>
    <cellStyle name="Normal 3 2 3" xfId="127"/>
    <cellStyle name="Normal 3 3" xfId="110"/>
    <cellStyle name="Normal 4" xfId="88"/>
    <cellStyle name="Normal 4 2" xfId="100"/>
    <cellStyle name="Normal 4 2 2" xfId="119"/>
    <cellStyle name="Normal 4 3" xfId="112"/>
    <cellStyle name="Normal 4 4" xfId="125"/>
    <cellStyle name="Normal 5" xfId="91"/>
    <cellStyle name="Normal 5 2" xfId="97"/>
    <cellStyle name="Normal 6" xfId="89"/>
    <cellStyle name="Normal 6 2" xfId="113"/>
    <cellStyle name="Normal 6 3" xfId="128"/>
    <cellStyle name="Normal 7" xfId="102"/>
    <cellStyle name="Normal 7 2" xfId="120"/>
    <cellStyle name="Normal 8" xfId="104"/>
    <cellStyle name="Normal 8 2" xfId="107"/>
    <cellStyle name="Normal 9" xfId="106"/>
    <cellStyle name="Normal 9 2" xfId="126"/>
    <cellStyle name="Nota 2" xfId="72"/>
    <cellStyle name="Nota 2 2" xfId="101"/>
    <cellStyle name="Note" xfId="73"/>
    <cellStyle name="Output" xfId="74"/>
    <cellStyle name="Porcentagem 2" xfId="93"/>
    <cellStyle name="Porcentagem 2 2" xfId="95"/>
    <cellStyle name="Porcentagem 3" xfId="109"/>
    <cellStyle name="Porcentagem 4" xfId="3"/>
    <cellStyle name="Saída 2" xfId="75"/>
    <cellStyle name="Texto de Aviso 2" xfId="76"/>
    <cellStyle name="Texto Explicativo 2" xfId="77"/>
    <cellStyle name="Title" xfId="78"/>
    <cellStyle name="Título 1 2" xfId="80"/>
    <cellStyle name="Título 2 2" xfId="81"/>
    <cellStyle name="Título 3 2" xfId="82"/>
    <cellStyle name="Título 4 2" xfId="83"/>
    <cellStyle name="Título 5" xfId="79"/>
    <cellStyle name="Total 2" xfId="84"/>
    <cellStyle name="Warning Text" xfId="85"/>
  </cellStyles>
  <dxfs count="3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HISTOGRAMA PLANILHA-RESUMO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42844466316710411"/>
          <c:y val="0.19486111111111112"/>
          <c:w val="0.4829379145933616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RESUMO!$C$10:$C$22</c:f>
              <c:strCache>
                <c:ptCount val="13"/>
                <c:pt idx="0">
                  <c:v>S E R V I Ç O S PRELIMINARES</c:v>
                </c:pt>
                <c:pt idx="1">
                  <c:v>ADMINISTRAÇÃO</c:v>
                </c:pt>
                <c:pt idx="2">
                  <c:v>DEMOLIÇÃO E REMOÇÕES</c:v>
                </c:pt>
                <c:pt idx="3">
                  <c:v>FUNDAÇÕES</c:v>
                </c:pt>
                <c:pt idx="4">
                  <c:v>SUPER ESTRUTURA</c:v>
                </c:pt>
                <c:pt idx="5">
                  <c:v>I N S T A L A Ç Õ E S ELETRICAS</c:v>
                </c:pt>
                <c:pt idx="6">
                  <c:v>I N S T A L A Ç Õ E S HIDROSSANITARIAS</c:v>
                </c:pt>
                <c:pt idx="7">
                  <c:v>PAREDES PAINÉIS E REVESTIMENTOS</c:v>
                </c:pt>
                <c:pt idx="8">
                  <c:v>ESQUADRIAS E FERRAGENS</c:v>
                </c:pt>
                <c:pt idx="9">
                  <c:v>PINTURA</c:v>
                </c:pt>
                <c:pt idx="10">
                  <c:v>COBERTURA TERMOACÚSTICA</c:v>
                </c:pt>
                <c:pt idx="11">
                  <c:v>AGUAS PLUVIAIS</c:v>
                </c:pt>
                <c:pt idx="12">
                  <c:v>OUTROS SERVIÇOS</c:v>
                </c:pt>
              </c:strCache>
            </c:strRef>
          </c:cat>
          <c:val>
            <c:numRef>
              <c:f>RESUMO!$D$10:$D$22</c:f>
              <c:numCache>
                <c:formatCode>"R$"\ #,##0.00</c:formatCode>
                <c:ptCount val="13"/>
                <c:pt idx="0">
                  <c:v>26567.730000000003</c:v>
                </c:pt>
                <c:pt idx="1">
                  <c:v>115610.42</c:v>
                </c:pt>
                <c:pt idx="2">
                  <c:v>22320.230000000003</c:v>
                </c:pt>
                <c:pt idx="3">
                  <c:v>3638.3599999999997</c:v>
                </c:pt>
                <c:pt idx="4">
                  <c:v>7535.06</c:v>
                </c:pt>
                <c:pt idx="5">
                  <c:v>2713.78</c:v>
                </c:pt>
                <c:pt idx="6">
                  <c:v>2514.4900000000002</c:v>
                </c:pt>
                <c:pt idx="7">
                  <c:v>149368.65</c:v>
                </c:pt>
                <c:pt idx="8">
                  <c:v>23521.489999999998</c:v>
                </c:pt>
                <c:pt idx="9">
                  <c:v>158271.70000000001</c:v>
                </c:pt>
                <c:pt idx="10">
                  <c:v>53339.669999999991</c:v>
                </c:pt>
                <c:pt idx="11">
                  <c:v>4858.2199999999993</c:v>
                </c:pt>
                <c:pt idx="12">
                  <c:v>38740.200000000004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9-4D2F-8805-47011E3E5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8029248"/>
        <c:axId val="388028592"/>
      </c:barChart>
      <c:catAx>
        <c:axId val="388029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8028592"/>
        <c:crosses val="autoZero"/>
        <c:auto val="1"/>
        <c:lblAlgn val="ctr"/>
        <c:lblOffset val="100"/>
        <c:noMultiLvlLbl val="0"/>
      </c:catAx>
      <c:valAx>
        <c:axId val="38802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802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281609</xdr:colOff>
      <xdr:row>26</xdr:row>
      <xdr:rowOff>128587</xdr:rowOff>
    </xdr:from>
    <xdr:to>
      <xdr:col>5</xdr:col>
      <xdr:colOff>0</xdr:colOff>
      <xdr:row>43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0D0F1D9-7FE6-447E-969D-090E7B3DC5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Normal="100" workbookViewId="0">
      <selection activeCell="D11" sqref="D11"/>
    </sheetView>
  </sheetViews>
  <sheetFormatPr defaultRowHeight="12.75" x14ac:dyDescent="0.2"/>
  <cols>
    <col min="1" max="1" width="13.33203125" style="43" customWidth="1"/>
    <col min="2" max="2" width="7.5" style="43" customWidth="1"/>
    <col min="3" max="3" width="57.6640625" style="15" customWidth="1"/>
    <col min="4" max="4" width="6.5" style="15" customWidth="1"/>
    <col min="5" max="5" width="6.1640625" style="265" customWidth="1"/>
    <col min="6" max="6" width="10" style="43" hidden="1" customWidth="1"/>
    <col min="7" max="7" width="10" style="43" customWidth="1"/>
    <col min="8" max="8" width="13.5" style="43" customWidth="1"/>
    <col min="9" max="9" width="12.6640625" style="43" customWidth="1"/>
    <col min="10" max="10" width="14" hidden="1" customWidth="1"/>
    <col min="11" max="11" width="9.1640625" hidden="1" customWidth="1"/>
    <col min="12" max="12" width="12" hidden="1" customWidth="1"/>
    <col min="13" max="13" width="9.33203125" hidden="1" customWidth="1"/>
  </cols>
  <sheetData>
    <row r="1" spans="1:13" ht="12.75" customHeight="1" x14ac:dyDescent="0.2">
      <c r="A1" s="219" t="s">
        <v>215</v>
      </c>
      <c r="B1" s="219"/>
      <c r="C1" s="219"/>
      <c r="D1" s="219"/>
      <c r="E1" s="219"/>
      <c r="F1" s="219"/>
      <c r="G1" s="219"/>
      <c r="H1" s="219"/>
      <c r="I1" s="219"/>
    </row>
    <row r="2" spans="1:13" ht="18.75" customHeight="1" x14ac:dyDescent="0.2">
      <c r="A2" s="20" t="s">
        <v>207</v>
      </c>
      <c r="B2" s="224" t="s">
        <v>234</v>
      </c>
      <c r="C2" s="224"/>
      <c r="D2" s="224"/>
      <c r="E2" s="224"/>
      <c r="F2" s="224"/>
      <c r="G2" s="224"/>
      <c r="H2" s="224"/>
      <c r="I2" s="224"/>
      <c r="J2" s="35" t="s">
        <v>225</v>
      </c>
    </row>
    <row r="3" spans="1:13" x14ac:dyDescent="0.2">
      <c r="A3" s="7" t="s">
        <v>208</v>
      </c>
      <c r="B3" s="225" t="s">
        <v>209</v>
      </c>
      <c r="C3" s="225"/>
      <c r="D3" s="6"/>
      <c r="E3" s="42"/>
      <c r="G3" s="7" t="s">
        <v>210</v>
      </c>
      <c r="H3" s="7"/>
      <c r="I3" s="16"/>
      <c r="J3" s="35">
        <v>0.02</v>
      </c>
    </row>
    <row r="4" spans="1:13" x14ac:dyDescent="0.2">
      <c r="A4" s="20" t="s">
        <v>211</v>
      </c>
      <c r="B4" s="224" t="s">
        <v>173</v>
      </c>
      <c r="C4" s="224"/>
      <c r="D4" s="27"/>
      <c r="E4" s="41"/>
      <c r="F4" s="222" t="s">
        <v>174</v>
      </c>
      <c r="G4" s="222"/>
      <c r="H4" s="222"/>
      <c r="I4" s="20" t="s">
        <v>212</v>
      </c>
      <c r="J4" s="35">
        <v>2.5000000000000001E-2</v>
      </c>
    </row>
    <row r="5" spans="1:13" x14ac:dyDescent="0.2">
      <c r="A5" s="7" t="s">
        <v>213</v>
      </c>
      <c r="B5" s="226">
        <v>42887</v>
      </c>
      <c r="C5" s="226"/>
      <c r="D5" s="6"/>
      <c r="E5" s="42"/>
      <c r="F5" s="223" t="s">
        <v>214</v>
      </c>
      <c r="G5" s="223"/>
      <c r="H5" s="223"/>
      <c r="I5" s="49">
        <v>0.27050000000000002</v>
      </c>
    </row>
    <row r="6" spans="1:13" ht="12.75" customHeight="1" x14ac:dyDescent="0.2">
      <c r="A6" s="220" t="s">
        <v>92</v>
      </c>
      <c r="B6" s="220"/>
      <c r="C6" s="220"/>
      <c r="D6" s="220"/>
      <c r="E6" s="220"/>
      <c r="F6" s="220"/>
      <c r="G6" s="220"/>
      <c r="H6" s="220"/>
      <c r="I6" s="220"/>
    </row>
    <row r="7" spans="1:13" ht="24" x14ac:dyDescent="0.2">
      <c r="A7" s="25" t="s">
        <v>94</v>
      </c>
      <c r="B7" s="25" t="s">
        <v>226</v>
      </c>
      <c r="C7" s="24" t="s">
        <v>96</v>
      </c>
      <c r="D7" s="25" t="s">
        <v>97</v>
      </c>
      <c r="E7" s="258" t="s">
        <v>304</v>
      </c>
      <c r="F7" s="221" t="s">
        <v>227</v>
      </c>
      <c r="G7" s="221"/>
      <c r="H7" s="221"/>
      <c r="I7" s="221"/>
    </row>
    <row r="8" spans="1:13" s="23" customFormat="1" ht="24" x14ac:dyDescent="0.2">
      <c r="A8" s="36"/>
      <c r="B8" s="34">
        <v>1</v>
      </c>
      <c r="C8" s="218" t="s">
        <v>216</v>
      </c>
      <c r="D8" s="218"/>
      <c r="E8" s="218"/>
      <c r="F8" s="22" t="s">
        <v>224</v>
      </c>
      <c r="G8" s="22" t="s">
        <v>100</v>
      </c>
      <c r="H8" s="22" t="s">
        <v>101</v>
      </c>
      <c r="I8" s="22" t="s">
        <v>102</v>
      </c>
      <c r="L8" s="205" t="s">
        <v>102</v>
      </c>
    </row>
    <row r="9" spans="1:13" s="18" customFormat="1" ht="48" x14ac:dyDescent="0.2">
      <c r="A9" s="37" t="s">
        <v>175</v>
      </c>
      <c r="B9" s="33">
        <v>1.1000000000000001</v>
      </c>
      <c r="C9" s="26" t="s">
        <v>176</v>
      </c>
      <c r="D9" s="17" t="s">
        <v>105</v>
      </c>
      <c r="E9" s="259">
        <v>8.6</v>
      </c>
      <c r="F9" s="50">
        <v>7.27</v>
      </c>
      <c r="G9" s="50">
        <f>ROUND(F9*(1-$J$4),2)</f>
        <v>7.09</v>
      </c>
      <c r="H9" s="50">
        <f>ROUND(G9*(1+$I$5),2)</f>
        <v>9.01</v>
      </c>
      <c r="I9" s="50">
        <f>ROUND((H9*E9),2)</f>
        <v>77.489999999999995</v>
      </c>
      <c r="J9" s="18">
        <f>ROUND(((F9*(1+$I$5)*E9)),2)</f>
        <v>79.430000000000007</v>
      </c>
      <c r="K9" s="173" t="str">
        <f>IF(I9&gt;J9,"ACIMA",IF(I9&lt;=(0.7*J9),"ABAIXO","OK"))</f>
        <v>OK</v>
      </c>
      <c r="L9" s="206">
        <v>79.37</v>
      </c>
      <c r="M9" t="str">
        <f t="shared" ref="M9:M69" si="0">IF(L9&gt;I9,"ACIMA")</f>
        <v>ACIMA</v>
      </c>
    </row>
    <row r="10" spans="1:13" s="21" customFormat="1" x14ac:dyDescent="0.2">
      <c r="A10" s="28">
        <v>93358</v>
      </c>
      <c r="B10" s="29">
        <v>1.2</v>
      </c>
      <c r="C10" s="19" t="s">
        <v>217</v>
      </c>
      <c r="D10" s="20" t="s">
        <v>139</v>
      </c>
      <c r="E10" s="260">
        <v>4.34</v>
      </c>
      <c r="F10" s="51">
        <v>54.86</v>
      </c>
      <c r="G10" s="51">
        <f t="shared" ref="G10:G20" si="1">ROUND(F10*(1-$J$4),2)</f>
        <v>53.49</v>
      </c>
      <c r="H10" s="51">
        <f t="shared" ref="H10:H20" si="2">ROUND(G10*(1+$I$5),2)</f>
        <v>67.959999999999994</v>
      </c>
      <c r="I10" s="51">
        <f t="shared" ref="I10:I20" si="3">ROUND((H10*E10),2)</f>
        <v>294.95</v>
      </c>
      <c r="J10" s="18">
        <f t="shared" ref="J10:J20" si="4">ROUND(((F10*(1+$I$5)*E10)),2)</f>
        <v>302.5</v>
      </c>
      <c r="K10" s="173" t="str">
        <f t="shared" ref="K10:K71" si="5">IF(I10&gt;J10,"ACIMA",IF(I10&lt;=(0.7*J10),"ABAIXO","OK"))</f>
        <v>OK</v>
      </c>
      <c r="L10" s="206">
        <v>302.45</v>
      </c>
      <c r="M10" t="str">
        <f t="shared" si="0"/>
        <v>ACIMA</v>
      </c>
    </row>
    <row r="11" spans="1:13" ht="24" x14ac:dyDescent="0.2">
      <c r="A11" s="7" t="s">
        <v>203</v>
      </c>
      <c r="B11" s="10">
        <v>1.3</v>
      </c>
      <c r="C11" s="4" t="s">
        <v>218</v>
      </c>
      <c r="D11" s="7" t="s">
        <v>105</v>
      </c>
      <c r="E11" s="261">
        <v>13.42</v>
      </c>
      <c r="F11" s="52">
        <v>57.42</v>
      </c>
      <c r="G11" s="52">
        <f t="shared" si="1"/>
        <v>55.98</v>
      </c>
      <c r="H11" s="52">
        <f t="shared" si="2"/>
        <v>71.12</v>
      </c>
      <c r="I11" s="52">
        <f t="shared" si="3"/>
        <v>954.43</v>
      </c>
      <c r="J11" s="18">
        <f t="shared" si="4"/>
        <v>979.02</v>
      </c>
      <c r="K11" s="173" t="str">
        <f t="shared" si="5"/>
        <v>OK</v>
      </c>
      <c r="L11" s="206">
        <v>978.98</v>
      </c>
      <c r="M11" t="str">
        <f t="shared" si="0"/>
        <v>ACIMA</v>
      </c>
    </row>
    <row r="12" spans="1:13" s="21" customFormat="1" ht="24" x14ac:dyDescent="0.2">
      <c r="A12" s="38">
        <v>94319</v>
      </c>
      <c r="B12" s="29">
        <v>1.4</v>
      </c>
      <c r="C12" s="19" t="s">
        <v>219</v>
      </c>
      <c r="D12" s="20" t="s">
        <v>201</v>
      </c>
      <c r="E12" s="260">
        <v>6</v>
      </c>
      <c r="F12" s="51">
        <v>31.21</v>
      </c>
      <c r="G12" s="51">
        <f t="shared" si="1"/>
        <v>30.43</v>
      </c>
      <c r="H12" s="51">
        <f t="shared" si="2"/>
        <v>38.659999999999997</v>
      </c>
      <c r="I12" s="51">
        <f t="shared" si="3"/>
        <v>231.96</v>
      </c>
      <c r="J12" s="18">
        <f t="shared" si="4"/>
        <v>237.91</v>
      </c>
      <c r="K12" s="173" t="str">
        <f t="shared" si="5"/>
        <v>OK</v>
      </c>
      <c r="L12" s="206">
        <v>237.9</v>
      </c>
      <c r="M12" t="str">
        <f t="shared" si="0"/>
        <v>ACIMA</v>
      </c>
    </row>
    <row r="13" spans="1:13" ht="48" x14ac:dyDescent="0.2">
      <c r="A13" s="39">
        <v>94103</v>
      </c>
      <c r="B13" s="10">
        <v>1.5</v>
      </c>
      <c r="C13" s="4" t="s">
        <v>177</v>
      </c>
      <c r="D13" s="7" t="s">
        <v>139</v>
      </c>
      <c r="E13" s="261">
        <v>0.26</v>
      </c>
      <c r="F13" s="52">
        <v>167.67</v>
      </c>
      <c r="G13" s="52">
        <f t="shared" si="1"/>
        <v>163.47999999999999</v>
      </c>
      <c r="H13" s="52">
        <f t="shared" si="2"/>
        <v>207.7</v>
      </c>
      <c r="I13" s="52">
        <f t="shared" si="3"/>
        <v>54</v>
      </c>
      <c r="J13" s="18">
        <f t="shared" si="4"/>
        <v>55.39</v>
      </c>
      <c r="K13" s="173" t="str">
        <f t="shared" si="5"/>
        <v>OK</v>
      </c>
      <c r="L13" s="206">
        <v>55.38</v>
      </c>
      <c r="M13" t="str">
        <f t="shared" si="0"/>
        <v>ACIMA</v>
      </c>
    </row>
    <row r="14" spans="1:13" s="21" customFormat="1" ht="36" x14ac:dyDescent="0.2">
      <c r="A14" s="28">
        <v>94965</v>
      </c>
      <c r="B14" s="29">
        <v>1.6</v>
      </c>
      <c r="C14" s="19" t="s">
        <v>178</v>
      </c>
      <c r="D14" s="20" t="s">
        <v>139</v>
      </c>
      <c r="E14" s="260">
        <v>1.44</v>
      </c>
      <c r="F14" s="51">
        <v>297.63</v>
      </c>
      <c r="G14" s="51">
        <f t="shared" si="1"/>
        <v>290.19</v>
      </c>
      <c r="H14" s="51">
        <f t="shared" si="2"/>
        <v>368.69</v>
      </c>
      <c r="I14" s="51">
        <f t="shared" si="3"/>
        <v>530.91</v>
      </c>
      <c r="J14" s="18">
        <f t="shared" si="4"/>
        <v>544.52</v>
      </c>
      <c r="K14" s="173" t="str">
        <f t="shared" si="5"/>
        <v>OK</v>
      </c>
      <c r="L14" s="206">
        <v>544.5</v>
      </c>
      <c r="M14" t="str">
        <f t="shared" si="0"/>
        <v>ACIMA</v>
      </c>
    </row>
    <row r="15" spans="1:13" ht="36" x14ac:dyDescent="0.2">
      <c r="A15" s="40">
        <v>92873</v>
      </c>
      <c r="B15" s="10">
        <v>1.7</v>
      </c>
      <c r="C15" s="4" t="s">
        <v>179</v>
      </c>
      <c r="D15" s="7" t="s">
        <v>201</v>
      </c>
      <c r="E15" s="261">
        <v>1.44</v>
      </c>
      <c r="F15" s="52">
        <v>140.63999999999999</v>
      </c>
      <c r="G15" s="52">
        <f t="shared" si="1"/>
        <v>137.12</v>
      </c>
      <c r="H15" s="52">
        <f t="shared" si="2"/>
        <v>174.21</v>
      </c>
      <c r="I15" s="52">
        <f t="shared" si="3"/>
        <v>250.86</v>
      </c>
      <c r="J15" s="18">
        <f t="shared" si="4"/>
        <v>257.3</v>
      </c>
      <c r="K15" s="173" t="str">
        <f t="shared" si="5"/>
        <v>OK</v>
      </c>
      <c r="L15" s="206">
        <v>257.29000000000002</v>
      </c>
      <c r="M15" t="str">
        <f t="shared" si="0"/>
        <v>ACIMA</v>
      </c>
    </row>
    <row r="16" spans="1:13" s="21" customFormat="1" ht="48" x14ac:dyDescent="0.2">
      <c r="A16" s="28">
        <v>92775</v>
      </c>
      <c r="B16" s="29">
        <v>1.8</v>
      </c>
      <c r="C16" s="19" t="s">
        <v>180</v>
      </c>
      <c r="D16" s="20" t="s">
        <v>220</v>
      </c>
      <c r="E16" s="260">
        <v>12</v>
      </c>
      <c r="F16" s="51">
        <v>12.25</v>
      </c>
      <c r="G16" s="51">
        <f t="shared" si="1"/>
        <v>11.94</v>
      </c>
      <c r="H16" s="51">
        <f t="shared" si="2"/>
        <v>15.17</v>
      </c>
      <c r="I16" s="51">
        <f t="shared" si="3"/>
        <v>182.04</v>
      </c>
      <c r="J16" s="18">
        <f t="shared" si="4"/>
        <v>186.76</v>
      </c>
      <c r="K16" s="173" t="str">
        <f t="shared" si="5"/>
        <v>OK</v>
      </c>
      <c r="L16" s="206">
        <v>186.72</v>
      </c>
      <c r="M16" t="str">
        <f t="shared" si="0"/>
        <v>ACIMA</v>
      </c>
    </row>
    <row r="17" spans="1:13" ht="48" x14ac:dyDescent="0.2">
      <c r="A17" s="39">
        <v>92776</v>
      </c>
      <c r="B17" s="10">
        <v>1.9</v>
      </c>
      <c r="C17" s="4" t="s">
        <v>181</v>
      </c>
      <c r="D17" s="7" t="s">
        <v>220</v>
      </c>
      <c r="E17" s="261">
        <v>2</v>
      </c>
      <c r="F17" s="52">
        <v>11.04</v>
      </c>
      <c r="G17" s="52">
        <f t="shared" si="1"/>
        <v>10.76</v>
      </c>
      <c r="H17" s="52">
        <f t="shared" si="2"/>
        <v>13.67</v>
      </c>
      <c r="I17" s="52">
        <f t="shared" si="3"/>
        <v>27.34</v>
      </c>
      <c r="J17" s="18">
        <f t="shared" si="4"/>
        <v>28.05</v>
      </c>
      <c r="K17" s="173" t="str">
        <f t="shared" si="5"/>
        <v>OK</v>
      </c>
      <c r="L17" s="206">
        <v>28.04</v>
      </c>
      <c r="M17" t="str">
        <f t="shared" si="0"/>
        <v>ACIMA</v>
      </c>
    </row>
    <row r="18" spans="1:13" s="21" customFormat="1" ht="48" x14ac:dyDescent="0.2">
      <c r="A18" s="28">
        <v>92777</v>
      </c>
      <c r="B18" s="41">
        <v>1.1000000000000001</v>
      </c>
      <c r="C18" s="19" t="s">
        <v>182</v>
      </c>
      <c r="D18" s="20" t="s">
        <v>220</v>
      </c>
      <c r="E18" s="260">
        <v>7</v>
      </c>
      <c r="F18" s="51">
        <v>10.4</v>
      </c>
      <c r="G18" s="51">
        <f t="shared" si="1"/>
        <v>10.14</v>
      </c>
      <c r="H18" s="51">
        <f t="shared" si="2"/>
        <v>12.88</v>
      </c>
      <c r="I18" s="51">
        <f t="shared" si="3"/>
        <v>90.16</v>
      </c>
      <c r="J18" s="18">
        <f t="shared" si="4"/>
        <v>92.49</v>
      </c>
      <c r="K18" s="173" t="str">
        <f t="shared" si="5"/>
        <v>OK</v>
      </c>
      <c r="L18" s="206">
        <v>92.47</v>
      </c>
      <c r="M18" t="str">
        <f t="shared" si="0"/>
        <v>ACIMA</v>
      </c>
    </row>
    <row r="19" spans="1:13" ht="48" x14ac:dyDescent="0.2">
      <c r="A19" s="39">
        <v>92778</v>
      </c>
      <c r="B19" s="42">
        <v>1.1100000000000001</v>
      </c>
      <c r="C19" s="4" t="s">
        <v>183</v>
      </c>
      <c r="D19" s="7" t="s">
        <v>220</v>
      </c>
      <c r="E19" s="261">
        <v>68</v>
      </c>
      <c r="F19" s="52">
        <v>8.3699999999999992</v>
      </c>
      <c r="G19" s="52">
        <f t="shared" si="1"/>
        <v>8.16</v>
      </c>
      <c r="H19" s="52">
        <f t="shared" si="2"/>
        <v>10.37</v>
      </c>
      <c r="I19" s="52">
        <f t="shared" si="3"/>
        <v>705.16</v>
      </c>
      <c r="J19" s="18">
        <f t="shared" si="4"/>
        <v>723.12</v>
      </c>
      <c r="K19" s="173" t="str">
        <f t="shared" si="5"/>
        <v>OK</v>
      </c>
      <c r="L19" s="206">
        <v>722.84</v>
      </c>
      <c r="M19" t="str">
        <f t="shared" si="0"/>
        <v>ACIMA</v>
      </c>
    </row>
    <row r="20" spans="1:13" s="21" customFormat="1" ht="24" x14ac:dyDescent="0.2">
      <c r="A20" s="28">
        <v>83742</v>
      </c>
      <c r="B20" s="41">
        <v>1.1200000000000001</v>
      </c>
      <c r="C20" s="19" t="s">
        <v>221</v>
      </c>
      <c r="D20" s="20" t="s">
        <v>105</v>
      </c>
      <c r="E20" s="260">
        <v>8.94</v>
      </c>
      <c r="F20" s="51">
        <v>21.59</v>
      </c>
      <c r="G20" s="51">
        <f t="shared" si="1"/>
        <v>21.05</v>
      </c>
      <c r="H20" s="51">
        <f t="shared" si="2"/>
        <v>26.74</v>
      </c>
      <c r="I20" s="51">
        <f t="shared" si="3"/>
        <v>239.06</v>
      </c>
      <c r="J20" s="18">
        <f t="shared" si="4"/>
        <v>245.23</v>
      </c>
      <c r="K20" s="173" t="str">
        <f t="shared" si="5"/>
        <v>OK</v>
      </c>
      <c r="L20" s="206">
        <v>245.22</v>
      </c>
      <c r="M20" t="str">
        <f t="shared" si="0"/>
        <v>ACIMA</v>
      </c>
    </row>
    <row r="21" spans="1:13" ht="12.75" customHeight="1" x14ac:dyDescent="0.2">
      <c r="A21" s="16"/>
      <c r="C21" s="5"/>
      <c r="D21" s="5"/>
      <c r="E21" s="261"/>
      <c r="F21" s="223" t="s">
        <v>108</v>
      </c>
      <c r="G21" s="223"/>
      <c r="H21" s="223"/>
      <c r="I21" s="52">
        <f>SUM(I9:I20)</f>
        <v>3638.3599999999997</v>
      </c>
      <c r="J21">
        <f>SUM(J9:J20)</f>
        <v>3731.7200000000007</v>
      </c>
      <c r="K21" s="173" t="str">
        <f t="shared" si="5"/>
        <v>OK</v>
      </c>
      <c r="L21" s="206">
        <f>SUM(L9:L20)</f>
        <v>3731.1599999999994</v>
      </c>
      <c r="M21" t="str">
        <f t="shared" si="0"/>
        <v>ACIMA</v>
      </c>
    </row>
    <row r="22" spans="1:13" s="23" customFormat="1" x14ac:dyDescent="0.2">
      <c r="A22" s="36"/>
      <c r="B22" s="34">
        <v>2</v>
      </c>
      <c r="C22" s="218" t="s">
        <v>222</v>
      </c>
      <c r="D22" s="218"/>
      <c r="E22" s="218"/>
      <c r="F22" s="36"/>
      <c r="G22" s="36"/>
      <c r="H22" s="36"/>
      <c r="I22" s="36"/>
      <c r="K22" s="173" t="str">
        <f t="shared" si="5"/>
        <v>ABAIXO</v>
      </c>
      <c r="L22" s="207"/>
      <c r="M22"/>
    </row>
    <row r="23" spans="1:13" ht="48" x14ac:dyDescent="0.2">
      <c r="A23" s="39">
        <v>92446</v>
      </c>
      <c r="B23" s="10">
        <v>2.1</v>
      </c>
      <c r="C23" s="4" t="s">
        <v>184</v>
      </c>
      <c r="D23" s="7" t="s">
        <v>105</v>
      </c>
      <c r="E23" s="261">
        <v>30.95</v>
      </c>
      <c r="F23" s="52">
        <v>105.35</v>
      </c>
      <c r="G23" s="52">
        <f>ROUND(F23*(1-$J$3),2)</f>
        <v>103.24</v>
      </c>
      <c r="H23" s="52">
        <f>ROUND(G23*(1+$I$5),2)</f>
        <v>131.16999999999999</v>
      </c>
      <c r="I23" s="52">
        <f>ROUND((H23*E23),2)</f>
        <v>4059.71</v>
      </c>
      <c r="J23" s="18">
        <f t="shared" ref="J23:J29" si="6">ROUND(((F23*(1+$I$5)*E23)),2)</f>
        <v>4142.57</v>
      </c>
      <c r="K23" s="173" t="str">
        <f t="shared" si="5"/>
        <v>OK</v>
      </c>
      <c r="L23" s="206">
        <v>4142.34</v>
      </c>
      <c r="M23" t="str">
        <f t="shared" si="0"/>
        <v>ACIMA</v>
      </c>
    </row>
    <row r="24" spans="1:13" s="21" customFormat="1" ht="36" x14ac:dyDescent="0.2">
      <c r="A24" s="28">
        <v>94965</v>
      </c>
      <c r="B24" s="29">
        <v>2.2000000000000002</v>
      </c>
      <c r="C24" s="19" t="s">
        <v>178</v>
      </c>
      <c r="D24" s="20" t="s">
        <v>139</v>
      </c>
      <c r="E24" s="260">
        <v>1.59</v>
      </c>
      <c r="F24" s="51">
        <v>297.63</v>
      </c>
      <c r="G24" s="51">
        <f t="shared" ref="G24:G29" si="7">ROUND(F24*(1-$J$3),2)</f>
        <v>291.68</v>
      </c>
      <c r="H24" s="51">
        <f t="shared" ref="H24:H29" si="8">ROUND(G24*(1+$I$5),2)</f>
        <v>370.58</v>
      </c>
      <c r="I24" s="51">
        <f t="shared" ref="I24:I29" si="9">ROUND((H24*E24),2)</f>
        <v>589.22</v>
      </c>
      <c r="J24" s="18">
        <f t="shared" si="6"/>
        <v>601.24</v>
      </c>
      <c r="K24" s="173" t="str">
        <f t="shared" si="5"/>
        <v>OK</v>
      </c>
      <c r="L24" s="206">
        <v>601.22</v>
      </c>
      <c r="M24" t="str">
        <f t="shared" si="0"/>
        <v>ACIMA</v>
      </c>
    </row>
    <row r="25" spans="1:13" ht="36" x14ac:dyDescent="0.2">
      <c r="A25" s="40">
        <v>92873</v>
      </c>
      <c r="B25" s="10">
        <v>2.2999999999999998</v>
      </c>
      <c r="C25" s="4" t="s">
        <v>179</v>
      </c>
      <c r="D25" s="7" t="s">
        <v>201</v>
      </c>
      <c r="E25" s="261">
        <v>1.59</v>
      </c>
      <c r="F25" s="52">
        <v>140.63999999999999</v>
      </c>
      <c r="G25" s="52">
        <f t="shared" si="7"/>
        <v>137.83000000000001</v>
      </c>
      <c r="H25" s="52">
        <f t="shared" si="8"/>
        <v>175.11</v>
      </c>
      <c r="I25" s="52">
        <f t="shared" si="9"/>
        <v>278.42</v>
      </c>
      <c r="J25" s="18">
        <f t="shared" si="6"/>
        <v>284.11</v>
      </c>
      <c r="K25" s="173" t="str">
        <f t="shared" si="5"/>
        <v>OK</v>
      </c>
      <c r="L25" s="206">
        <v>284.10000000000002</v>
      </c>
      <c r="M25" t="str">
        <f t="shared" si="0"/>
        <v>ACIMA</v>
      </c>
    </row>
    <row r="26" spans="1:13" s="21" customFormat="1" ht="48" x14ac:dyDescent="0.2">
      <c r="A26" s="28">
        <v>92775</v>
      </c>
      <c r="B26" s="29">
        <v>2.4</v>
      </c>
      <c r="C26" s="19" t="s">
        <v>180</v>
      </c>
      <c r="D26" s="20" t="s">
        <v>220</v>
      </c>
      <c r="E26" s="260">
        <v>101</v>
      </c>
      <c r="F26" s="51">
        <v>12.25</v>
      </c>
      <c r="G26" s="51">
        <f t="shared" si="7"/>
        <v>12.01</v>
      </c>
      <c r="H26" s="51">
        <f t="shared" si="8"/>
        <v>15.26</v>
      </c>
      <c r="I26" s="51">
        <f t="shared" si="9"/>
        <v>1541.26</v>
      </c>
      <c r="J26" s="18">
        <f t="shared" si="6"/>
        <v>1571.93</v>
      </c>
      <c r="K26" s="173" t="str">
        <f t="shared" si="5"/>
        <v>OK</v>
      </c>
      <c r="L26" s="206">
        <v>1571.56</v>
      </c>
      <c r="M26" t="str">
        <f t="shared" si="0"/>
        <v>ACIMA</v>
      </c>
    </row>
    <row r="27" spans="1:13" ht="48" x14ac:dyDescent="0.2">
      <c r="A27" s="39">
        <v>92776</v>
      </c>
      <c r="B27" s="10">
        <v>2.5</v>
      </c>
      <c r="C27" s="4" t="s">
        <v>181</v>
      </c>
      <c r="D27" s="7" t="s">
        <v>220</v>
      </c>
      <c r="E27" s="261">
        <v>17</v>
      </c>
      <c r="F27" s="52">
        <v>11.04</v>
      </c>
      <c r="G27" s="52">
        <f t="shared" si="7"/>
        <v>10.82</v>
      </c>
      <c r="H27" s="52">
        <f t="shared" si="8"/>
        <v>13.75</v>
      </c>
      <c r="I27" s="52">
        <f t="shared" si="9"/>
        <v>233.75</v>
      </c>
      <c r="J27" s="18">
        <f t="shared" si="6"/>
        <v>238.45</v>
      </c>
      <c r="K27" s="173" t="str">
        <f t="shared" si="5"/>
        <v>OK</v>
      </c>
      <c r="L27" s="206">
        <v>238.34</v>
      </c>
      <c r="M27" t="str">
        <f t="shared" si="0"/>
        <v>ACIMA</v>
      </c>
    </row>
    <row r="28" spans="1:13" s="21" customFormat="1" ht="48" x14ac:dyDescent="0.2">
      <c r="A28" s="28">
        <v>92777</v>
      </c>
      <c r="B28" s="29">
        <v>2.6</v>
      </c>
      <c r="C28" s="19" t="s">
        <v>182</v>
      </c>
      <c r="D28" s="20" t="s">
        <v>220</v>
      </c>
      <c r="E28" s="260">
        <v>12</v>
      </c>
      <c r="F28" s="51">
        <v>10.4</v>
      </c>
      <c r="G28" s="51">
        <f t="shared" si="7"/>
        <v>10.19</v>
      </c>
      <c r="H28" s="51">
        <f t="shared" si="8"/>
        <v>12.95</v>
      </c>
      <c r="I28" s="51">
        <f t="shared" si="9"/>
        <v>155.4</v>
      </c>
      <c r="J28" s="18">
        <f t="shared" si="6"/>
        <v>158.56</v>
      </c>
      <c r="K28" s="173" t="str">
        <f t="shared" si="5"/>
        <v>OK</v>
      </c>
      <c r="L28" s="206">
        <v>158.52000000000001</v>
      </c>
      <c r="M28" t="str">
        <f t="shared" si="0"/>
        <v>ACIMA</v>
      </c>
    </row>
    <row r="29" spans="1:13" ht="48" x14ac:dyDescent="0.2">
      <c r="A29" s="39">
        <v>92778</v>
      </c>
      <c r="B29" s="10">
        <v>2.7</v>
      </c>
      <c r="C29" s="4" t="s">
        <v>183</v>
      </c>
      <c r="D29" s="7" t="s">
        <v>220</v>
      </c>
      <c r="E29" s="261">
        <v>65</v>
      </c>
      <c r="F29" s="52">
        <v>8.3699999999999992</v>
      </c>
      <c r="G29" s="52">
        <f t="shared" si="7"/>
        <v>8.1999999999999993</v>
      </c>
      <c r="H29" s="52">
        <f t="shared" si="8"/>
        <v>10.42</v>
      </c>
      <c r="I29" s="52">
        <f t="shared" si="9"/>
        <v>677.3</v>
      </c>
      <c r="J29" s="18">
        <f t="shared" si="6"/>
        <v>691.22</v>
      </c>
      <c r="K29" s="173" t="str">
        <f t="shared" si="5"/>
        <v>OK</v>
      </c>
      <c r="L29" s="206">
        <v>690.95</v>
      </c>
      <c r="M29" t="str">
        <f t="shared" si="0"/>
        <v>ACIMA</v>
      </c>
    </row>
    <row r="30" spans="1:13" ht="12.75" customHeight="1" x14ac:dyDescent="0.2">
      <c r="A30" s="44"/>
      <c r="B30" s="45"/>
      <c r="C30" s="30"/>
      <c r="D30" s="30"/>
      <c r="E30" s="260"/>
      <c r="F30" s="222" t="s">
        <v>108</v>
      </c>
      <c r="G30" s="222"/>
      <c r="H30" s="222"/>
      <c r="I30" s="51">
        <f>SUM(I23:I29)</f>
        <v>7535.06</v>
      </c>
      <c r="J30">
        <f>SUM(J23:J29)</f>
        <v>7688.08</v>
      </c>
      <c r="K30" s="173" t="str">
        <f t="shared" si="5"/>
        <v>OK</v>
      </c>
      <c r="L30" s="206">
        <f>SUM(L23:L29)</f>
        <v>7687.0300000000016</v>
      </c>
      <c r="M30" t="str">
        <f t="shared" si="0"/>
        <v>ACIMA</v>
      </c>
    </row>
    <row r="31" spans="1:13" s="23" customFormat="1" x14ac:dyDescent="0.2">
      <c r="A31" s="36"/>
      <c r="B31" s="34">
        <v>3</v>
      </c>
      <c r="C31" s="218" t="s">
        <v>223</v>
      </c>
      <c r="D31" s="218"/>
      <c r="E31" s="218"/>
      <c r="F31" s="36"/>
      <c r="G31" s="36"/>
      <c r="H31" s="36"/>
      <c r="I31" s="36"/>
      <c r="K31" s="173" t="str">
        <f t="shared" si="5"/>
        <v>ABAIXO</v>
      </c>
      <c r="L31" s="207"/>
      <c r="M31"/>
    </row>
    <row r="32" spans="1:13" ht="60" x14ac:dyDescent="0.2">
      <c r="A32" s="40">
        <v>83463</v>
      </c>
      <c r="B32" s="11">
        <v>3.1</v>
      </c>
      <c r="C32" s="6" t="s">
        <v>185</v>
      </c>
      <c r="D32" s="12" t="s">
        <v>143</v>
      </c>
      <c r="E32" s="262">
        <v>1</v>
      </c>
      <c r="F32" s="53">
        <v>298.77</v>
      </c>
      <c r="G32" s="52">
        <f t="shared" ref="G32:G44" si="10">ROUND(F32*(1-$J$3),2)</f>
        <v>292.79000000000002</v>
      </c>
      <c r="H32" s="52">
        <f t="shared" ref="H32:H46" si="11">ROUND(G32*(1+$I$5),2)</f>
        <v>371.99</v>
      </c>
      <c r="I32" s="52">
        <f t="shared" ref="I32" si="12">ROUND((H32*E32),2)</f>
        <v>371.99</v>
      </c>
      <c r="J32" s="18">
        <f t="shared" ref="J32:J56" si="13">ROUND(((F32*(1+$I$5)*E32)),2)</f>
        <v>379.59</v>
      </c>
      <c r="K32" s="173" t="str">
        <f t="shared" si="5"/>
        <v>OK</v>
      </c>
      <c r="L32" s="208">
        <v>379.58</v>
      </c>
      <c r="M32" t="str">
        <f t="shared" ref="M32:M43" si="14">IF(L32&gt;=I32,"ACIMA")</f>
        <v>ACIMA</v>
      </c>
    </row>
    <row r="33" spans="1:13" s="21" customFormat="1" ht="24" x14ac:dyDescent="0.2">
      <c r="A33" s="28">
        <v>93653</v>
      </c>
      <c r="B33" s="29">
        <v>3.2</v>
      </c>
      <c r="C33" s="19" t="s">
        <v>186</v>
      </c>
      <c r="D33" s="20" t="s">
        <v>143</v>
      </c>
      <c r="E33" s="260">
        <v>1</v>
      </c>
      <c r="F33" s="51">
        <v>7.46</v>
      </c>
      <c r="G33" s="51">
        <f t="shared" si="10"/>
        <v>7.31</v>
      </c>
      <c r="H33" s="51">
        <f t="shared" si="11"/>
        <v>9.2899999999999991</v>
      </c>
      <c r="I33" s="51">
        <f t="shared" ref="I33:I46" si="15">ROUND((H33*E33),2)</f>
        <v>9.2899999999999991</v>
      </c>
      <c r="J33" s="18">
        <f t="shared" si="13"/>
        <v>9.48</v>
      </c>
      <c r="K33" s="173" t="str">
        <f t="shared" si="5"/>
        <v>OK</v>
      </c>
      <c r="L33" s="206">
        <v>9.4700000000000006</v>
      </c>
      <c r="M33" t="str">
        <f t="shared" si="14"/>
        <v>ACIMA</v>
      </c>
    </row>
    <row r="34" spans="1:13" ht="24" x14ac:dyDescent="0.2">
      <c r="A34" s="39">
        <v>93663</v>
      </c>
      <c r="B34" s="10">
        <v>3.3</v>
      </c>
      <c r="C34" s="4" t="s">
        <v>198</v>
      </c>
      <c r="D34" s="7" t="s">
        <v>143</v>
      </c>
      <c r="E34" s="261">
        <v>2</v>
      </c>
      <c r="F34" s="52">
        <v>39.520000000000003</v>
      </c>
      <c r="G34" s="52">
        <f t="shared" si="10"/>
        <v>38.729999999999997</v>
      </c>
      <c r="H34" s="52">
        <f t="shared" si="11"/>
        <v>49.21</v>
      </c>
      <c r="I34" s="52">
        <f t="shared" si="15"/>
        <v>98.42</v>
      </c>
      <c r="J34" s="18">
        <f t="shared" si="13"/>
        <v>100.42</v>
      </c>
      <c r="K34" s="173" t="str">
        <f t="shared" si="5"/>
        <v>OK</v>
      </c>
      <c r="L34" s="206">
        <v>100.42</v>
      </c>
      <c r="M34" t="str">
        <f t="shared" si="14"/>
        <v>ACIMA</v>
      </c>
    </row>
    <row r="35" spans="1:13" s="21" customFormat="1" ht="24" x14ac:dyDescent="0.2">
      <c r="A35" s="28">
        <v>93665</v>
      </c>
      <c r="B35" s="29">
        <v>3.4</v>
      </c>
      <c r="C35" s="19" t="s">
        <v>204</v>
      </c>
      <c r="D35" s="20" t="s">
        <v>143</v>
      </c>
      <c r="E35" s="260">
        <v>1</v>
      </c>
      <c r="F35" s="51">
        <v>43.66</v>
      </c>
      <c r="G35" s="51">
        <f t="shared" si="10"/>
        <v>42.79</v>
      </c>
      <c r="H35" s="51">
        <f t="shared" si="11"/>
        <v>54.36</v>
      </c>
      <c r="I35" s="51">
        <f t="shared" si="15"/>
        <v>54.36</v>
      </c>
      <c r="J35" s="18">
        <f t="shared" si="13"/>
        <v>55.47</v>
      </c>
      <c r="K35" s="173" t="str">
        <f t="shared" si="5"/>
        <v>OK</v>
      </c>
      <c r="L35" s="206">
        <v>55.47</v>
      </c>
      <c r="M35" t="str">
        <f t="shared" si="14"/>
        <v>ACIMA</v>
      </c>
    </row>
    <row r="36" spans="1:13" ht="24" x14ac:dyDescent="0.2">
      <c r="A36" s="40">
        <v>90447</v>
      </c>
      <c r="B36" s="10">
        <v>3.5</v>
      </c>
      <c r="C36" s="4" t="s">
        <v>187</v>
      </c>
      <c r="D36" s="7" t="s">
        <v>146</v>
      </c>
      <c r="E36" s="261">
        <v>25</v>
      </c>
      <c r="F36" s="52">
        <v>4.29</v>
      </c>
      <c r="G36" s="52">
        <f t="shared" si="10"/>
        <v>4.2</v>
      </c>
      <c r="H36" s="52">
        <f t="shared" si="11"/>
        <v>5.34</v>
      </c>
      <c r="I36" s="52">
        <f t="shared" si="15"/>
        <v>133.5</v>
      </c>
      <c r="J36" s="18">
        <f t="shared" si="13"/>
        <v>136.26</v>
      </c>
      <c r="K36" s="173" t="str">
        <f t="shared" si="5"/>
        <v>OK</v>
      </c>
      <c r="L36" s="206">
        <v>136.25</v>
      </c>
      <c r="M36" t="str">
        <f t="shared" si="14"/>
        <v>ACIMA</v>
      </c>
    </row>
    <row r="37" spans="1:13" s="21" customFormat="1" ht="48" x14ac:dyDescent="0.2">
      <c r="A37" s="46" t="s">
        <v>202</v>
      </c>
      <c r="B37" s="29">
        <v>3.6</v>
      </c>
      <c r="C37" s="19" t="s">
        <v>199</v>
      </c>
      <c r="D37" s="20" t="s">
        <v>143</v>
      </c>
      <c r="E37" s="260">
        <v>2</v>
      </c>
      <c r="F37" s="51">
        <v>161.99</v>
      </c>
      <c r="G37" s="51">
        <f t="shared" si="10"/>
        <v>158.75</v>
      </c>
      <c r="H37" s="51">
        <f t="shared" si="11"/>
        <v>201.69</v>
      </c>
      <c r="I37" s="51">
        <f t="shared" si="15"/>
        <v>403.38</v>
      </c>
      <c r="J37" s="18">
        <f t="shared" si="13"/>
        <v>411.62</v>
      </c>
      <c r="K37" s="173" t="str">
        <f t="shared" si="5"/>
        <v>OK</v>
      </c>
      <c r="L37" s="206">
        <v>411.6</v>
      </c>
      <c r="M37" t="str">
        <f t="shared" si="14"/>
        <v>ACIMA</v>
      </c>
    </row>
    <row r="38" spans="1:13" ht="36" x14ac:dyDescent="0.2">
      <c r="A38" s="40">
        <v>91854</v>
      </c>
      <c r="B38" s="10">
        <v>3.7</v>
      </c>
      <c r="C38" s="4" t="s">
        <v>188</v>
      </c>
      <c r="D38" s="13" t="s">
        <v>146</v>
      </c>
      <c r="E38" s="261">
        <v>50</v>
      </c>
      <c r="F38" s="52">
        <v>5.66</v>
      </c>
      <c r="G38" s="52">
        <f t="shared" si="10"/>
        <v>5.55</v>
      </c>
      <c r="H38" s="52">
        <f t="shared" si="11"/>
        <v>7.05</v>
      </c>
      <c r="I38" s="52">
        <f t="shared" si="15"/>
        <v>352.5</v>
      </c>
      <c r="J38" s="18">
        <f t="shared" si="13"/>
        <v>359.55</v>
      </c>
      <c r="K38" s="173" t="str">
        <f t="shared" si="5"/>
        <v>OK</v>
      </c>
      <c r="L38" s="206">
        <v>359.5</v>
      </c>
      <c r="M38" t="str">
        <f t="shared" si="14"/>
        <v>ACIMA</v>
      </c>
    </row>
    <row r="39" spans="1:13" s="21" customFormat="1" ht="36" x14ac:dyDescent="0.2">
      <c r="A39" s="38">
        <v>92000</v>
      </c>
      <c r="B39" s="29">
        <v>3.8</v>
      </c>
      <c r="C39" s="19" t="s">
        <v>189</v>
      </c>
      <c r="D39" s="31" t="s">
        <v>143</v>
      </c>
      <c r="E39" s="260">
        <v>6</v>
      </c>
      <c r="F39" s="51">
        <v>16.510000000000002</v>
      </c>
      <c r="G39" s="51">
        <f t="shared" si="10"/>
        <v>16.18</v>
      </c>
      <c r="H39" s="51">
        <f t="shared" si="11"/>
        <v>20.56</v>
      </c>
      <c r="I39" s="51">
        <f t="shared" si="15"/>
        <v>123.36</v>
      </c>
      <c r="J39" s="18">
        <f t="shared" si="13"/>
        <v>125.86</v>
      </c>
      <c r="K39" s="173" t="str">
        <f t="shared" si="5"/>
        <v>OK</v>
      </c>
      <c r="L39" s="206">
        <v>125.82</v>
      </c>
      <c r="M39" t="str">
        <f t="shared" si="14"/>
        <v>ACIMA</v>
      </c>
    </row>
    <row r="40" spans="1:13" ht="36" x14ac:dyDescent="0.2">
      <c r="A40" s="40">
        <v>91992</v>
      </c>
      <c r="B40" s="10">
        <v>3.9</v>
      </c>
      <c r="C40" s="4" t="s">
        <v>190</v>
      </c>
      <c r="D40" s="13" t="s">
        <v>143</v>
      </c>
      <c r="E40" s="261">
        <v>1</v>
      </c>
      <c r="F40" s="52">
        <v>24.87</v>
      </c>
      <c r="G40" s="52">
        <v>24.83</v>
      </c>
      <c r="H40" s="52">
        <f t="shared" si="11"/>
        <v>31.55</v>
      </c>
      <c r="I40" s="52">
        <f t="shared" si="15"/>
        <v>31.55</v>
      </c>
      <c r="J40" s="18">
        <f t="shared" si="13"/>
        <v>31.6</v>
      </c>
      <c r="K40" s="173" t="str">
        <f t="shared" si="5"/>
        <v>OK</v>
      </c>
      <c r="L40" s="206">
        <v>31.59</v>
      </c>
      <c r="M40" t="str">
        <f t="shared" si="14"/>
        <v>ACIMA</v>
      </c>
    </row>
    <row r="41" spans="1:13" s="21" customFormat="1" ht="36" x14ac:dyDescent="0.2">
      <c r="A41" s="38">
        <v>91959</v>
      </c>
      <c r="B41" s="41">
        <v>3.1</v>
      </c>
      <c r="C41" s="19" t="s">
        <v>191</v>
      </c>
      <c r="D41" s="31" t="s">
        <v>143</v>
      </c>
      <c r="E41" s="260">
        <v>5</v>
      </c>
      <c r="F41" s="51">
        <v>20.12</v>
      </c>
      <c r="G41" s="51">
        <v>20.106999999999999</v>
      </c>
      <c r="H41" s="51">
        <f t="shared" si="11"/>
        <v>25.55</v>
      </c>
      <c r="I41" s="51">
        <f t="shared" si="15"/>
        <v>127.75</v>
      </c>
      <c r="J41" s="18">
        <f t="shared" si="13"/>
        <v>127.81</v>
      </c>
      <c r="K41" s="173" t="str">
        <f t="shared" si="5"/>
        <v>OK</v>
      </c>
      <c r="L41" s="206">
        <v>127.8</v>
      </c>
      <c r="M41" t="str">
        <f t="shared" si="14"/>
        <v>ACIMA</v>
      </c>
    </row>
    <row r="42" spans="1:13" ht="36" x14ac:dyDescent="0.2">
      <c r="A42" s="40">
        <v>91928</v>
      </c>
      <c r="B42" s="42">
        <v>3.11</v>
      </c>
      <c r="C42" s="4" t="s">
        <v>192</v>
      </c>
      <c r="D42" s="13" t="s">
        <v>124</v>
      </c>
      <c r="E42" s="261">
        <v>50</v>
      </c>
      <c r="F42" s="52">
        <v>4.22</v>
      </c>
      <c r="G42" s="52">
        <f t="shared" si="10"/>
        <v>4.1399999999999997</v>
      </c>
      <c r="H42" s="52">
        <f t="shared" si="11"/>
        <v>5.26</v>
      </c>
      <c r="I42" s="52">
        <f t="shared" si="15"/>
        <v>263</v>
      </c>
      <c r="J42" s="18">
        <f t="shared" si="13"/>
        <v>268.08</v>
      </c>
      <c r="K42" s="173" t="str">
        <f t="shared" si="5"/>
        <v>OK</v>
      </c>
      <c r="L42" s="206">
        <v>268</v>
      </c>
      <c r="M42" t="str">
        <f t="shared" si="14"/>
        <v>ACIMA</v>
      </c>
    </row>
    <row r="43" spans="1:13" s="21" customFormat="1" ht="24" x14ac:dyDescent="0.2">
      <c r="A43" s="38">
        <v>72337</v>
      </c>
      <c r="B43" s="41">
        <v>3.12</v>
      </c>
      <c r="C43" s="19" t="s">
        <v>205</v>
      </c>
      <c r="D43" s="31" t="s">
        <v>143</v>
      </c>
      <c r="E43" s="260">
        <v>2</v>
      </c>
      <c r="F43" s="51">
        <v>17.12</v>
      </c>
      <c r="G43" s="51">
        <v>17.11</v>
      </c>
      <c r="H43" s="51">
        <f t="shared" si="11"/>
        <v>21.74</v>
      </c>
      <c r="I43" s="51">
        <f t="shared" si="15"/>
        <v>43.48</v>
      </c>
      <c r="J43" s="18">
        <f t="shared" si="13"/>
        <v>43.5</v>
      </c>
      <c r="K43" s="173" t="str">
        <f t="shared" si="5"/>
        <v>OK</v>
      </c>
      <c r="L43" s="206">
        <v>43.5</v>
      </c>
      <c r="M43" t="str">
        <f t="shared" si="14"/>
        <v>ACIMA</v>
      </c>
    </row>
    <row r="44" spans="1:13" ht="24" x14ac:dyDescent="0.2">
      <c r="A44" s="12" t="s">
        <v>193</v>
      </c>
      <c r="B44" s="42">
        <v>3.13</v>
      </c>
      <c r="C44" s="4" t="s">
        <v>200</v>
      </c>
      <c r="D44" s="13" t="s">
        <v>124</v>
      </c>
      <c r="E44" s="261">
        <v>50</v>
      </c>
      <c r="F44" s="52">
        <v>2.15</v>
      </c>
      <c r="G44" s="52">
        <f t="shared" si="10"/>
        <v>2.11</v>
      </c>
      <c r="H44" s="52">
        <f t="shared" si="11"/>
        <v>2.68</v>
      </c>
      <c r="I44" s="52">
        <f t="shared" si="15"/>
        <v>134</v>
      </c>
      <c r="J44" s="18">
        <f t="shared" si="13"/>
        <v>136.58000000000001</v>
      </c>
      <c r="K44" s="173" t="str">
        <f t="shared" si="5"/>
        <v>OK</v>
      </c>
      <c r="L44" s="206">
        <v>136.5</v>
      </c>
      <c r="M44" t="str">
        <f>IF(L44&gt;=I44,"ACIMA")</f>
        <v>ACIMA</v>
      </c>
    </row>
    <row r="45" spans="1:13" s="21" customFormat="1" ht="24" x14ac:dyDescent="0.2">
      <c r="A45" s="20" t="s">
        <v>194</v>
      </c>
      <c r="B45" s="41">
        <v>3.14</v>
      </c>
      <c r="C45" s="19" t="s">
        <v>206</v>
      </c>
      <c r="D45" s="31" t="s">
        <v>143</v>
      </c>
      <c r="E45" s="260">
        <v>6</v>
      </c>
      <c r="F45" s="51">
        <v>72.069999999999993</v>
      </c>
      <c r="G45" s="51">
        <v>72.061999999999998</v>
      </c>
      <c r="H45" s="51">
        <f t="shared" si="11"/>
        <v>91.55</v>
      </c>
      <c r="I45" s="51">
        <f t="shared" si="15"/>
        <v>549.29999999999995</v>
      </c>
      <c r="J45" s="18">
        <f t="shared" si="13"/>
        <v>549.39</v>
      </c>
      <c r="K45" s="173" t="str">
        <f t="shared" si="5"/>
        <v>OK</v>
      </c>
      <c r="L45" s="206">
        <v>549.36</v>
      </c>
      <c r="M45" t="str">
        <f t="shared" ref="M45:M47" si="16">IF(L45&gt;=I45,"ACIMA")</f>
        <v>ACIMA</v>
      </c>
    </row>
    <row r="46" spans="1:13" ht="24" x14ac:dyDescent="0.2">
      <c r="A46" s="40">
        <v>90456</v>
      </c>
      <c r="B46" s="42">
        <v>3.15</v>
      </c>
      <c r="C46" s="4" t="s">
        <v>195</v>
      </c>
      <c r="D46" s="13" t="s">
        <v>143</v>
      </c>
      <c r="E46" s="261">
        <v>5</v>
      </c>
      <c r="F46" s="52">
        <v>2.83</v>
      </c>
      <c r="G46" s="52">
        <v>2.82</v>
      </c>
      <c r="H46" s="52">
        <f t="shared" si="11"/>
        <v>3.58</v>
      </c>
      <c r="I46" s="52">
        <f t="shared" si="15"/>
        <v>17.899999999999999</v>
      </c>
      <c r="J46" s="18">
        <f t="shared" si="13"/>
        <v>17.98</v>
      </c>
      <c r="K46" s="173" t="str">
        <f t="shared" si="5"/>
        <v>OK</v>
      </c>
      <c r="L46" s="206">
        <v>17.95</v>
      </c>
      <c r="M46" t="str">
        <f t="shared" si="16"/>
        <v>ACIMA</v>
      </c>
    </row>
    <row r="47" spans="1:13" x14ac:dyDescent="0.2">
      <c r="A47" s="44"/>
      <c r="B47" s="215" t="s">
        <v>108</v>
      </c>
      <c r="C47" s="215"/>
      <c r="D47" s="215"/>
      <c r="E47" s="215"/>
      <c r="F47" s="215"/>
      <c r="G47" s="215"/>
      <c r="H47" s="215"/>
      <c r="I47" s="51">
        <f>SUM(I32:I46)</f>
        <v>2713.78</v>
      </c>
      <c r="J47" s="18">
        <f>SUM(J32:J46)</f>
        <v>2753.1899999999996</v>
      </c>
      <c r="K47" s="173" t="str">
        <f t="shared" si="5"/>
        <v>OK</v>
      </c>
      <c r="L47" s="206">
        <f>SUM(L32:L46)</f>
        <v>2752.81</v>
      </c>
      <c r="M47" t="str">
        <f t="shared" si="16"/>
        <v>ACIMA</v>
      </c>
    </row>
    <row r="48" spans="1:13" s="23" customFormat="1" x14ac:dyDescent="0.2">
      <c r="A48" s="36"/>
      <c r="B48" s="34">
        <v>4</v>
      </c>
      <c r="C48" s="216" t="s">
        <v>144</v>
      </c>
      <c r="D48" s="216"/>
      <c r="E48" s="216"/>
      <c r="F48" s="36"/>
      <c r="G48" s="36"/>
      <c r="H48" s="36"/>
      <c r="I48" s="36"/>
      <c r="K48" s="173" t="str">
        <f t="shared" si="5"/>
        <v>ABAIXO</v>
      </c>
      <c r="L48" s="207"/>
      <c r="M48"/>
    </row>
    <row r="49" spans="1:13" ht="60" x14ac:dyDescent="0.2">
      <c r="A49" s="40">
        <v>87499</v>
      </c>
      <c r="B49" s="11">
        <v>4.0999999999999996</v>
      </c>
      <c r="C49" s="4" t="s">
        <v>21</v>
      </c>
      <c r="D49" s="14" t="s">
        <v>105</v>
      </c>
      <c r="E49" s="262">
        <v>19.350000000000001</v>
      </c>
      <c r="F49" s="53">
        <v>83.75</v>
      </c>
      <c r="G49" s="52">
        <v>83.74</v>
      </c>
      <c r="H49" s="52">
        <f t="shared" ref="H49:H56" si="17">ROUND(G49*(1+$I$5),2)</f>
        <v>106.39</v>
      </c>
      <c r="I49" s="52">
        <f t="shared" ref="I49" si="18">ROUND((H49*E49),2)</f>
        <v>2058.65</v>
      </c>
      <c r="J49" s="18">
        <f t="shared" si="13"/>
        <v>2058.92</v>
      </c>
      <c r="K49" s="173" t="str">
        <f t="shared" si="5"/>
        <v>OK</v>
      </c>
      <c r="L49" s="209">
        <v>2058.84</v>
      </c>
      <c r="M49" t="str">
        <f t="shared" si="0"/>
        <v>ACIMA</v>
      </c>
    </row>
    <row r="50" spans="1:13" s="21" customFormat="1" ht="72" x14ac:dyDescent="0.2">
      <c r="A50" s="38">
        <v>87829</v>
      </c>
      <c r="B50" s="47">
        <v>4.2</v>
      </c>
      <c r="C50" s="19" t="s">
        <v>22</v>
      </c>
      <c r="D50" s="32" t="s">
        <v>66</v>
      </c>
      <c r="E50" s="263">
        <v>38.700000000000003</v>
      </c>
      <c r="F50" s="54">
        <v>52.28</v>
      </c>
      <c r="G50" s="51">
        <f t="shared" ref="G50:G56" si="19">ROUND(F50*(1-$J$3),2)</f>
        <v>51.23</v>
      </c>
      <c r="H50" s="51">
        <f t="shared" si="17"/>
        <v>65.09</v>
      </c>
      <c r="I50" s="51">
        <f t="shared" ref="I50:I56" si="20">ROUND((H50*E50),2)</f>
        <v>2518.98</v>
      </c>
      <c r="J50" s="21">
        <f t="shared" si="13"/>
        <v>2570.52</v>
      </c>
      <c r="K50" s="173" t="str">
        <f t="shared" si="5"/>
        <v>OK</v>
      </c>
      <c r="L50" s="209">
        <v>2570.4499999999998</v>
      </c>
      <c r="M50" t="str">
        <f t="shared" si="0"/>
        <v>ACIMA</v>
      </c>
    </row>
    <row r="51" spans="1:13" ht="48" x14ac:dyDescent="0.2">
      <c r="A51" s="40">
        <v>87879</v>
      </c>
      <c r="B51" s="10">
        <v>4.3</v>
      </c>
      <c r="C51" s="4" t="s">
        <v>23</v>
      </c>
      <c r="D51" s="13" t="s">
        <v>66</v>
      </c>
      <c r="E51" s="261">
        <v>38.700000000000003</v>
      </c>
      <c r="F51" s="52">
        <v>2.54</v>
      </c>
      <c r="G51" s="52">
        <v>2.52</v>
      </c>
      <c r="H51" s="52">
        <f t="shared" si="17"/>
        <v>3.2</v>
      </c>
      <c r="I51" s="52">
        <f t="shared" si="20"/>
        <v>123.84</v>
      </c>
      <c r="J51" s="18">
        <f t="shared" si="13"/>
        <v>124.89</v>
      </c>
      <c r="K51" s="173" t="str">
        <f t="shared" si="5"/>
        <v>OK</v>
      </c>
      <c r="L51" s="210">
        <v>124.61</v>
      </c>
      <c r="M51" t="str">
        <f t="shared" si="0"/>
        <v>ACIMA</v>
      </c>
    </row>
    <row r="52" spans="1:13" s="21" customFormat="1" ht="48" x14ac:dyDescent="0.2">
      <c r="A52" s="38">
        <v>87261</v>
      </c>
      <c r="B52" s="29">
        <v>4.4000000000000004</v>
      </c>
      <c r="C52" s="19" t="s">
        <v>26</v>
      </c>
      <c r="D52" s="31" t="s">
        <v>105</v>
      </c>
      <c r="E52" s="260">
        <v>6.55</v>
      </c>
      <c r="F52" s="51">
        <v>90.47</v>
      </c>
      <c r="G52" s="51">
        <f t="shared" si="19"/>
        <v>88.66</v>
      </c>
      <c r="H52" s="51">
        <f t="shared" si="17"/>
        <v>112.64</v>
      </c>
      <c r="I52" s="51">
        <f t="shared" si="20"/>
        <v>737.79</v>
      </c>
      <c r="J52" s="18">
        <f t="shared" si="13"/>
        <v>752.87</v>
      </c>
      <c r="K52" s="173" t="str">
        <f t="shared" si="5"/>
        <v>OK</v>
      </c>
      <c r="L52" s="210">
        <v>752.85</v>
      </c>
      <c r="M52" t="str">
        <f t="shared" si="0"/>
        <v>ACIMA</v>
      </c>
    </row>
    <row r="53" spans="1:13" ht="36" x14ac:dyDescent="0.2">
      <c r="A53" s="40">
        <v>95241</v>
      </c>
      <c r="B53" s="10">
        <v>4.5</v>
      </c>
      <c r="C53" s="6" t="s">
        <v>196</v>
      </c>
      <c r="D53" s="13" t="s">
        <v>134</v>
      </c>
      <c r="E53" s="261">
        <v>6.55</v>
      </c>
      <c r="F53" s="52">
        <v>18.920000000000002</v>
      </c>
      <c r="G53" s="52">
        <f t="shared" si="19"/>
        <v>18.54</v>
      </c>
      <c r="H53" s="52">
        <f t="shared" si="17"/>
        <v>23.56</v>
      </c>
      <c r="I53" s="52">
        <f t="shared" si="20"/>
        <v>154.32</v>
      </c>
      <c r="J53" s="18">
        <f t="shared" si="13"/>
        <v>157.44999999999999</v>
      </c>
      <c r="K53" s="173" t="str">
        <f t="shared" si="5"/>
        <v>OK</v>
      </c>
      <c r="L53" s="210">
        <v>157.38999999999999</v>
      </c>
      <c r="M53" t="str">
        <f t="shared" si="0"/>
        <v>ACIMA</v>
      </c>
    </row>
    <row r="54" spans="1:13" s="21" customFormat="1" ht="24" x14ac:dyDescent="0.2">
      <c r="A54" s="28">
        <v>88650</v>
      </c>
      <c r="B54" s="29">
        <v>4.5999999999999996</v>
      </c>
      <c r="C54" s="19" t="s">
        <v>197</v>
      </c>
      <c r="D54" s="31" t="s">
        <v>146</v>
      </c>
      <c r="E54" s="260">
        <v>8.5399999999999991</v>
      </c>
      <c r="F54" s="51">
        <v>8.08</v>
      </c>
      <c r="G54" s="51">
        <f t="shared" si="19"/>
        <v>7.92</v>
      </c>
      <c r="H54" s="51">
        <f t="shared" si="17"/>
        <v>10.06</v>
      </c>
      <c r="I54" s="51">
        <f t="shared" si="20"/>
        <v>85.91</v>
      </c>
      <c r="J54" s="18">
        <f t="shared" si="13"/>
        <v>87.67</v>
      </c>
      <c r="K54" s="173" t="str">
        <f t="shared" si="5"/>
        <v>OK</v>
      </c>
      <c r="L54" s="210">
        <v>87.62</v>
      </c>
      <c r="M54" t="str">
        <f t="shared" si="0"/>
        <v>ACIMA</v>
      </c>
    </row>
    <row r="55" spans="1:13" ht="36" x14ac:dyDescent="0.2">
      <c r="A55" s="7" t="s">
        <v>77</v>
      </c>
      <c r="B55" s="10">
        <v>4.7</v>
      </c>
      <c r="C55" s="4" t="s">
        <v>148</v>
      </c>
      <c r="D55" s="13" t="s">
        <v>134</v>
      </c>
      <c r="E55" s="261">
        <v>5.55</v>
      </c>
      <c r="F55" s="52">
        <v>68.38</v>
      </c>
      <c r="G55" s="52">
        <f t="shared" si="19"/>
        <v>67.010000000000005</v>
      </c>
      <c r="H55" s="52">
        <f t="shared" si="17"/>
        <v>85.14</v>
      </c>
      <c r="I55" s="52">
        <f t="shared" si="20"/>
        <v>472.53</v>
      </c>
      <c r="J55" s="18">
        <f t="shared" si="13"/>
        <v>482.17</v>
      </c>
      <c r="K55" s="173" t="str">
        <f t="shared" si="5"/>
        <v>OK</v>
      </c>
      <c r="L55" s="210">
        <v>482.12</v>
      </c>
      <c r="M55" t="str">
        <f t="shared" si="0"/>
        <v>ACIMA</v>
      </c>
    </row>
    <row r="56" spans="1:13" s="21" customFormat="1" ht="48" x14ac:dyDescent="0.2">
      <c r="A56" s="20" t="s">
        <v>78</v>
      </c>
      <c r="B56" s="29">
        <v>4.8</v>
      </c>
      <c r="C56" s="19" t="s">
        <v>72</v>
      </c>
      <c r="D56" s="31" t="s">
        <v>134</v>
      </c>
      <c r="E56" s="260">
        <v>24.35</v>
      </c>
      <c r="F56" s="51">
        <v>28.39</v>
      </c>
      <c r="G56" s="51">
        <f t="shared" si="19"/>
        <v>27.82</v>
      </c>
      <c r="H56" s="51">
        <f t="shared" si="17"/>
        <v>35.35</v>
      </c>
      <c r="I56" s="51">
        <f t="shared" si="20"/>
        <v>860.77</v>
      </c>
      <c r="J56" s="18">
        <f t="shared" si="13"/>
        <v>878.29</v>
      </c>
      <c r="K56" s="173" t="str">
        <f t="shared" si="5"/>
        <v>OK</v>
      </c>
      <c r="L56" s="210">
        <v>878.06</v>
      </c>
      <c r="M56" t="str">
        <f t="shared" si="0"/>
        <v>ACIMA</v>
      </c>
    </row>
    <row r="57" spans="1:13" x14ac:dyDescent="0.2">
      <c r="A57" s="16"/>
      <c r="B57" s="217" t="s">
        <v>108</v>
      </c>
      <c r="C57" s="217"/>
      <c r="D57" s="217"/>
      <c r="E57" s="217"/>
      <c r="F57" s="217"/>
      <c r="G57" s="217"/>
      <c r="H57" s="217"/>
      <c r="I57" s="52">
        <f>SUM(I49:I56)</f>
        <v>7012.7899999999991</v>
      </c>
      <c r="J57">
        <f>SUM(J49:J56)</f>
        <v>7112.7800000000007</v>
      </c>
      <c r="K57" s="173" t="str">
        <f t="shared" si="5"/>
        <v>OK</v>
      </c>
      <c r="L57" s="206">
        <v>7111.94</v>
      </c>
      <c r="M57" t="str">
        <f t="shared" si="0"/>
        <v>ACIMA</v>
      </c>
    </row>
    <row r="58" spans="1:13" s="23" customFormat="1" x14ac:dyDescent="0.2">
      <c r="A58" s="36"/>
      <c r="B58" s="34">
        <v>5</v>
      </c>
      <c r="C58" s="218" t="s">
        <v>153</v>
      </c>
      <c r="D58" s="218"/>
      <c r="E58" s="218"/>
      <c r="F58" s="36"/>
      <c r="G58" s="36"/>
      <c r="H58" s="36"/>
      <c r="I58" s="36"/>
      <c r="K58" s="173" t="str">
        <f t="shared" si="5"/>
        <v>ABAIXO</v>
      </c>
      <c r="L58" s="207"/>
      <c r="M58"/>
    </row>
    <row r="59" spans="1:13" ht="24" x14ac:dyDescent="0.2">
      <c r="A59" s="40">
        <v>88487</v>
      </c>
      <c r="B59" s="11">
        <v>5.0999999999999996</v>
      </c>
      <c r="C59" s="4" t="s">
        <v>46</v>
      </c>
      <c r="D59" s="13" t="s">
        <v>66</v>
      </c>
      <c r="E59" s="261">
        <v>18.09</v>
      </c>
      <c r="F59" s="52">
        <v>8.4499999999999993</v>
      </c>
      <c r="G59" s="52">
        <f t="shared" ref="G59:G61" si="21">ROUND(F59*(1-$J$3),2)</f>
        <v>8.2799999999999994</v>
      </c>
      <c r="H59" s="52">
        <v>10.7201</v>
      </c>
      <c r="I59" s="52">
        <f t="shared" ref="I59" si="22">ROUND((H59*E59),2)</f>
        <v>193.93</v>
      </c>
      <c r="J59" s="18">
        <f t="shared" ref="J59:J69" si="23">ROUND(((F59*(1+$I$5)*E59)),2)</f>
        <v>194.21</v>
      </c>
      <c r="K59" s="173" t="str">
        <f t="shared" si="5"/>
        <v>OK</v>
      </c>
      <c r="L59" s="210">
        <v>194.1</v>
      </c>
      <c r="M59" t="str">
        <f>IF(L59&gt;=I59,"ACIMA")</f>
        <v>ACIMA</v>
      </c>
    </row>
    <row r="60" spans="1:13" s="21" customFormat="1" ht="24" x14ac:dyDescent="0.2">
      <c r="A60" s="38">
        <v>95305</v>
      </c>
      <c r="B60" s="47">
        <v>5.2</v>
      </c>
      <c r="C60" s="19" t="s">
        <v>50</v>
      </c>
      <c r="D60" s="31" t="s">
        <v>66</v>
      </c>
      <c r="E60" s="260">
        <v>18.09</v>
      </c>
      <c r="F60" s="51">
        <v>11.01</v>
      </c>
      <c r="G60" s="51">
        <f t="shared" si="21"/>
        <v>10.79</v>
      </c>
      <c r="H60" s="51">
        <f t="shared" ref="H60:H61" si="24">ROUND(G60*(1+$I$5),2)</f>
        <v>13.71</v>
      </c>
      <c r="I60" s="51">
        <v>252.89</v>
      </c>
      <c r="J60" s="18">
        <f t="shared" si="23"/>
        <v>253.05</v>
      </c>
      <c r="K60" s="173" t="str">
        <f t="shared" si="5"/>
        <v>OK</v>
      </c>
      <c r="L60" s="210">
        <v>252.89</v>
      </c>
      <c r="M60" t="str">
        <f t="shared" ref="M60:M62" si="25">IF(L60&gt;=I60,"ACIMA")</f>
        <v>ACIMA</v>
      </c>
    </row>
    <row r="61" spans="1:13" ht="36" x14ac:dyDescent="0.2">
      <c r="A61" s="40">
        <v>88487</v>
      </c>
      <c r="B61" s="11">
        <v>5.3</v>
      </c>
      <c r="C61" s="4" t="s">
        <v>51</v>
      </c>
      <c r="D61" s="13" t="s">
        <v>66</v>
      </c>
      <c r="E61" s="261">
        <v>18.09</v>
      </c>
      <c r="F61" s="52">
        <v>8.4499999999999993</v>
      </c>
      <c r="G61" s="52">
        <f t="shared" si="21"/>
        <v>8.2799999999999994</v>
      </c>
      <c r="H61" s="52">
        <f t="shared" si="24"/>
        <v>10.52</v>
      </c>
      <c r="I61" s="52">
        <f t="shared" ref="I61" si="26">ROUND((H61*E61),2)</f>
        <v>190.31</v>
      </c>
      <c r="J61" s="18">
        <f t="shared" si="23"/>
        <v>194.21</v>
      </c>
      <c r="K61" s="173" t="str">
        <f t="shared" si="5"/>
        <v>OK</v>
      </c>
      <c r="L61" s="210">
        <v>194.1</v>
      </c>
      <c r="M61" t="str">
        <f t="shared" si="25"/>
        <v>ACIMA</v>
      </c>
    </row>
    <row r="62" spans="1:13" s="21" customFormat="1" ht="24" x14ac:dyDescent="0.2">
      <c r="A62" s="44"/>
      <c r="B62" s="44"/>
      <c r="C62" s="27"/>
      <c r="D62" s="27"/>
      <c r="E62" s="41"/>
      <c r="F62" s="44"/>
      <c r="G62" s="44"/>
      <c r="H62" s="20" t="s">
        <v>108</v>
      </c>
      <c r="I62" s="51">
        <f>SUM(I59:I61)</f>
        <v>637.13</v>
      </c>
      <c r="J62" s="18">
        <f>SUM(J59:J61)</f>
        <v>641.47</v>
      </c>
      <c r="K62" s="173" t="str">
        <f t="shared" si="5"/>
        <v>OK</v>
      </c>
      <c r="L62" s="206">
        <f>SUM(L59:L61)</f>
        <v>641.09</v>
      </c>
      <c r="M62" t="str">
        <f t="shared" si="25"/>
        <v>ACIMA</v>
      </c>
    </row>
    <row r="63" spans="1:13" s="23" customFormat="1" x14ac:dyDescent="0.2">
      <c r="A63" s="36"/>
      <c r="B63" s="34">
        <v>6</v>
      </c>
      <c r="C63" s="218" t="s">
        <v>154</v>
      </c>
      <c r="D63" s="218"/>
      <c r="E63" s="218"/>
      <c r="F63" s="36"/>
      <c r="G63" s="36"/>
      <c r="H63" s="36"/>
      <c r="I63" s="36"/>
      <c r="K63" s="173" t="str">
        <f t="shared" si="5"/>
        <v>ABAIXO</v>
      </c>
      <c r="L63" s="207"/>
      <c r="M63"/>
    </row>
    <row r="64" spans="1:13" x14ac:dyDescent="0.2">
      <c r="A64" s="39">
        <v>94216</v>
      </c>
      <c r="B64" s="10">
        <v>6.1</v>
      </c>
      <c r="C64" s="4" t="s">
        <v>155</v>
      </c>
      <c r="D64" s="13" t="s">
        <v>105</v>
      </c>
      <c r="E64" s="261">
        <v>5.5</v>
      </c>
      <c r="F64" s="52">
        <v>104.05</v>
      </c>
      <c r="G64" s="52">
        <f t="shared" ref="G64:G69" si="27">ROUND(F64*(1-$J$3),2)</f>
        <v>101.97</v>
      </c>
      <c r="H64" s="52">
        <f t="shared" ref="H64:H69" si="28">ROUND(G64*(1+$I$5),2)</f>
        <v>129.55000000000001</v>
      </c>
      <c r="I64" s="52">
        <f t="shared" ref="I64" si="29">ROUND((H64*E64),2)</f>
        <v>712.53</v>
      </c>
      <c r="J64" s="18">
        <f t="shared" si="23"/>
        <v>727.08</v>
      </c>
      <c r="K64" s="173" t="str">
        <f t="shared" si="5"/>
        <v>OK</v>
      </c>
      <c r="L64" s="210">
        <v>727.04</v>
      </c>
      <c r="M64" t="str">
        <f t="shared" si="0"/>
        <v>ACIMA</v>
      </c>
    </row>
    <row r="65" spans="1:13" s="21" customFormat="1" x14ac:dyDescent="0.2">
      <c r="A65" s="28">
        <v>94229</v>
      </c>
      <c r="B65" s="29">
        <v>6.2</v>
      </c>
      <c r="C65" s="19" t="s">
        <v>52</v>
      </c>
      <c r="D65" s="31" t="s">
        <v>124</v>
      </c>
      <c r="E65" s="260">
        <v>4</v>
      </c>
      <c r="F65" s="51">
        <v>103.5</v>
      </c>
      <c r="G65" s="51">
        <f t="shared" si="27"/>
        <v>101.43</v>
      </c>
      <c r="H65" s="51">
        <f t="shared" si="28"/>
        <v>128.87</v>
      </c>
      <c r="I65" s="51">
        <f t="shared" ref="I65:I69" si="30">ROUND((H65*E65),2)</f>
        <v>515.48</v>
      </c>
      <c r="J65" s="18">
        <f t="shared" si="23"/>
        <v>525.99</v>
      </c>
      <c r="K65" s="173" t="str">
        <f t="shared" si="5"/>
        <v>OK</v>
      </c>
      <c r="L65" s="210">
        <v>525.96</v>
      </c>
      <c r="M65" t="str">
        <f t="shared" si="0"/>
        <v>ACIMA</v>
      </c>
    </row>
    <row r="66" spans="1:13" x14ac:dyDescent="0.2">
      <c r="A66" s="39">
        <v>94231</v>
      </c>
      <c r="B66" s="10">
        <v>6.3</v>
      </c>
      <c r="C66" s="4" t="s">
        <v>156</v>
      </c>
      <c r="D66" s="13" t="s">
        <v>124</v>
      </c>
      <c r="E66" s="261">
        <v>4</v>
      </c>
      <c r="F66" s="52">
        <v>25.62</v>
      </c>
      <c r="G66" s="52">
        <f t="shared" si="27"/>
        <v>25.11</v>
      </c>
      <c r="H66" s="52">
        <f t="shared" si="28"/>
        <v>31.9</v>
      </c>
      <c r="I66" s="52">
        <f t="shared" si="30"/>
        <v>127.6</v>
      </c>
      <c r="J66" s="18">
        <f t="shared" si="23"/>
        <v>130.19999999999999</v>
      </c>
      <c r="K66" s="173" t="str">
        <f t="shared" si="5"/>
        <v>OK</v>
      </c>
      <c r="L66" s="210">
        <v>130.19999999999999</v>
      </c>
      <c r="M66" t="str">
        <f t="shared" si="0"/>
        <v>ACIMA</v>
      </c>
    </row>
    <row r="67" spans="1:13" s="21" customFormat="1" ht="24" x14ac:dyDescent="0.2">
      <c r="A67" s="28">
        <v>72111</v>
      </c>
      <c r="B67" s="29">
        <v>6.4</v>
      </c>
      <c r="C67" s="19" t="s">
        <v>157</v>
      </c>
      <c r="D67" s="31" t="s">
        <v>105</v>
      </c>
      <c r="E67" s="260">
        <v>5.5</v>
      </c>
      <c r="F67" s="51">
        <v>64.150000000000006</v>
      </c>
      <c r="G67" s="51">
        <f t="shared" si="27"/>
        <v>62.87</v>
      </c>
      <c r="H67" s="51">
        <f t="shared" si="28"/>
        <v>79.88</v>
      </c>
      <c r="I67" s="51">
        <f t="shared" si="30"/>
        <v>439.34</v>
      </c>
      <c r="J67" s="18">
        <f t="shared" si="23"/>
        <v>448.26</v>
      </c>
      <c r="K67" s="173" t="str">
        <f t="shared" si="5"/>
        <v>OK</v>
      </c>
      <c r="L67" s="210">
        <v>448.25</v>
      </c>
      <c r="M67" t="str">
        <f t="shared" si="0"/>
        <v>ACIMA</v>
      </c>
    </row>
    <row r="68" spans="1:13" x14ac:dyDescent="0.2">
      <c r="A68" s="7" t="s">
        <v>54</v>
      </c>
      <c r="B68" s="10">
        <v>6.5</v>
      </c>
      <c r="C68" s="4" t="s">
        <v>158</v>
      </c>
      <c r="D68" s="13" t="s">
        <v>105</v>
      </c>
      <c r="E68" s="261">
        <v>5.5</v>
      </c>
      <c r="F68" s="52">
        <v>28.45</v>
      </c>
      <c r="G68" s="52">
        <f t="shared" si="27"/>
        <v>27.88</v>
      </c>
      <c r="H68" s="52">
        <f t="shared" si="28"/>
        <v>35.42</v>
      </c>
      <c r="I68" s="52">
        <f t="shared" si="30"/>
        <v>194.81</v>
      </c>
      <c r="J68" s="18">
        <f t="shared" si="23"/>
        <v>198.8</v>
      </c>
      <c r="K68" s="173" t="str">
        <f t="shared" si="5"/>
        <v>OK</v>
      </c>
      <c r="L68" s="210">
        <v>198.77</v>
      </c>
      <c r="M68" t="str">
        <f t="shared" si="0"/>
        <v>ACIMA</v>
      </c>
    </row>
    <row r="69" spans="1:13" s="21" customFormat="1" x14ac:dyDescent="0.2">
      <c r="A69" s="20" t="s">
        <v>55</v>
      </c>
      <c r="B69" s="29">
        <v>6.6</v>
      </c>
      <c r="C69" s="19" t="s">
        <v>159</v>
      </c>
      <c r="D69" s="31" t="s">
        <v>105</v>
      </c>
      <c r="E69" s="260">
        <v>5.5</v>
      </c>
      <c r="F69" s="51">
        <v>7.79</v>
      </c>
      <c r="G69" s="51">
        <f t="shared" si="27"/>
        <v>7.63</v>
      </c>
      <c r="H69" s="51">
        <f t="shared" si="28"/>
        <v>9.69</v>
      </c>
      <c r="I69" s="51">
        <f t="shared" si="30"/>
        <v>53.3</v>
      </c>
      <c r="J69" s="18">
        <f t="shared" si="23"/>
        <v>54.43</v>
      </c>
      <c r="K69" s="173" t="str">
        <f t="shared" si="5"/>
        <v>OK</v>
      </c>
      <c r="L69" s="210">
        <v>54.39</v>
      </c>
      <c r="M69" t="str">
        <f t="shared" si="0"/>
        <v>ACIMA</v>
      </c>
    </row>
    <row r="70" spans="1:13" ht="24" x14ac:dyDescent="0.2">
      <c r="A70" s="16"/>
      <c r="B70" s="16"/>
      <c r="C70" s="6"/>
      <c r="D70" s="6"/>
      <c r="E70" s="42"/>
      <c r="F70" s="16"/>
      <c r="G70" s="16"/>
      <c r="H70" s="7" t="s">
        <v>108</v>
      </c>
      <c r="I70" s="52">
        <f>SUM(I64:I69)</f>
        <v>2043.0599999999997</v>
      </c>
      <c r="J70" s="18">
        <f>SUM(J64:J69)</f>
        <v>2084.7600000000002</v>
      </c>
      <c r="K70" s="173" t="str">
        <f t="shared" si="5"/>
        <v>OK</v>
      </c>
      <c r="L70" s="206">
        <f>SUM(L64:L69)</f>
        <v>2084.61</v>
      </c>
      <c r="M70" t="str">
        <f>IF(L70&gt;I70,"ACIMA")</f>
        <v>ACIMA</v>
      </c>
    </row>
    <row r="71" spans="1:13" ht="24" x14ac:dyDescent="0.2">
      <c r="A71" s="48"/>
      <c r="B71" s="48"/>
      <c r="C71" s="9"/>
      <c r="D71" s="9"/>
      <c r="E71" s="264"/>
      <c r="F71" s="48"/>
      <c r="G71" s="48"/>
      <c r="H71" s="8" t="s">
        <v>377</v>
      </c>
      <c r="I71" s="55">
        <f>I70+I62+I57+I47+I30+I21</f>
        <v>23580.18</v>
      </c>
      <c r="J71" s="55">
        <f>J70+J62+J57+J47+J30+J21</f>
        <v>24012</v>
      </c>
      <c r="K71" s="173" t="str">
        <f t="shared" si="5"/>
        <v>OK</v>
      </c>
      <c r="L71" s="55">
        <f>L70+L62+L57+L47+L30+L21</f>
        <v>24008.639999999999</v>
      </c>
      <c r="M71" t="str">
        <f>IF(L71&gt;I71,"ACIMA")</f>
        <v>ACIMA</v>
      </c>
    </row>
    <row r="72" spans="1:13" x14ac:dyDescent="0.2">
      <c r="A72" s="214" t="s">
        <v>380</v>
      </c>
      <c r="B72" s="214"/>
      <c r="C72" s="214"/>
      <c r="D72" s="214"/>
      <c r="E72" s="214"/>
      <c r="F72" s="214"/>
      <c r="G72" s="214"/>
      <c r="H72" s="214"/>
      <c r="I72" s="214"/>
    </row>
  </sheetData>
  <sheetProtection algorithmName="SHA-512" hashValue="B6ng5IiLiFZOP9Q7qz36WG5Uj/ZFbmZE1DD2RD98iAwGJf41pjoungvTGIOItoyA7psDfFjkAOd5pDpYGA3kIw==" saltValue="hQQQVon0sMT73fUkXF3q4A==" spinCount="100000" sheet="1" objects="1" scenarios="1"/>
  <mergeCells count="20">
    <mergeCell ref="A1:I1"/>
    <mergeCell ref="C22:E22"/>
    <mergeCell ref="C31:E31"/>
    <mergeCell ref="A6:I6"/>
    <mergeCell ref="F7:I7"/>
    <mergeCell ref="C8:E8"/>
    <mergeCell ref="F30:H30"/>
    <mergeCell ref="F21:H21"/>
    <mergeCell ref="F5:H5"/>
    <mergeCell ref="F4:H4"/>
    <mergeCell ref="B2:I2"/>
    <mergeCell ref="B3:C3"/>
    <mergeCell ref="B5:C5"/>
    <mergeCell ref="B4:C4"/>
    <mergeCell ref="A72:I72"/>
    <mergeCell ref="B47:H47"/>
    <mergeCell ref="C48:E48"/>
    <mergeCell ref="B57:H57"/>
    <mergeCell ref="C58:E58"/>
    <mergeCell ref="C63:E63"/>
  </mergeCells>
  <conditionalFormatting sqref="K9:K71">
    <cfRule type="containsText" dxfId="32" priority="1" operator="containsText" text="ABAIXO">
      <formula>NOT(ISERROR(SEARCH("ABAIXO",K9)))</formula>
    </cfRule>
    <cfRule type="containsText" dxfId="31" priority="2" operator="containsText" text="ACIMA">
      <formula>NOT(ISERROR(SEARCH("ACIMA",K9)))</formula>
    </cfRule>
    <cfRule type="containsText" dxfId="30" priority="3" operator="containsText" text="OK">
      <formula>NOT(ISERROR(SEARCH("OK",K9)))</formula>
    </cfRule>
  </conditionalFormatting>
  <printOptions horizontalCentered="1"/>
  <pageMargins left="0.70866141732283472" right="0.70866141732283472" top="1.3385826771653544" bottom="1.3385826771653544" header="0.31496062992125984" footer="0.31496062992125984"/>
  <pageSetup paperSize="9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opLeftCell="A125" zoomScaleNormal="100" workbookViewId="0">
      <selection activeCell="I140" sqref="I140"/>
    </sheetView>
  </sheetViews>
  <sheetFormatPr defaultRowHeight="12.75" x14ac:dyDescent="0.2"/>
  <cols>
    <col min="1" max="1" width="12.1640625" style="164" customWidth="1"/>
    <col min="2" max="2" width="6.6640625" style="116" customWidth="1"/>
    <col min="3" max="3" width="57.5" style="116" customWidth="1"/>
    <col min="4" max="4" width="7.1640625" style="116" customWidth="1"/>
    <col min="5" max="5" width="8.6640625" style="275" customWidth="1"/>
    <col min="6" max="6" width="11.83203125" style="164" hidden="1" customWidth="1"/>
    <col min="7" max="7" width="11.83203125" style="164" customWidth="1"/>
    <col min="8" max="8" width="11.33203125" style="164" customWidth="1"/>
    <col min="9" max="9" width="14.1640625" style="164" customWidth="1"/>
    <col min="10" max="10" width="9.33203125" style="117" hidden="1" customWidth="1"/>
    <col min="11" max="11" width="12.1640625" style="117" hidden="1" customWidth="1"/>
    <col min="12" max="12" width="15.1640625" style="117" hidden="1" customWidth="1"/>
    <col min="13" max="13" width="12.83203125" style="117" hidden="1" customWidth="1"/>
    <col min="14" max="16384" width="9.33203125" style="117"/>
  </cols>
  <sheetData>
    <row r="1" spans="1:13" ht="12.75" customHeight="1" x14ac:dyDescent="0.2">
      <c r="A1" s="228" t="s">
        <v>93</v>
      </c>
      <c r="B1" s="228"/>
      <c r="C1" s="228"/>
      <c r="D1" s="228"/>
      <c r="E1" s="228"/>
      <c r="F1" s="228"/>
      <c r="G1" s="228"/>
      <c r="H1" s="228"/>
      <c r="I1" s="228"/>
      <c r="J1" s="115" t="s">
        <v>225</v>
      </c>
      <c r="K1" s="116"/>
    </row>
    <row r="2" spans="1:13" x14ac:dyDescent="0.2">
      <c r="A2" s="118" t="s">
        <v>231</v>
      </c>
      <c r="B2" s="229" t="s">
        <v>230</v>
      </c>
      <c r="C2" s="229"/>
      <c r="D2" s="119"/>
      <c r="E2" s="266"/>
      <c r="F2" s="118"/>
      <c r="G2" s="118"/>
      <c r="H2" s="118"/>
      <c r="I2" s="118"/>
      <c r="J2" s="115">
        <v>1.691E-3</v>
      </c>
    </row>
    <row r="3" spans="1:13" ht="25.5" x14ac:dyDescent="0.2">
      <c r="A3" s="120" t="s">
        <v>229</v>
      </c>
      <c r="B3" s="231" t="s">
        <v>209</v>
      </c>
      <c r="C3" s="231"/>
      <c r="D3" s="121"/>
      <c r="E3" s="267"/>
      <c r="F3" s="233" t="s">
        <v>233</v>
      </c>
      <c r="G3" s="233"/>
      <c r="H3" s="165"/>
      <c r="I3" s="122" t="s">
        <v>232</v>
      </c>
    </row>
    <row r="4" spans="1:13" x14ac:dyDescent="0.2">
      <c r="A4" s="229" t="s">
        <v>0</v>
      </c>
      <c r="B4" s="229"/>
      <c r="C4" s="229"/>
      <c r="D4" s="229"/>
      <c r="E4" s="229"/>
      <c r="F4" s="232" t="s">
        <v>174</v>
      </c>
      <c r="G4" s="232"/>
      <c r="H4" s="166"/>
      <c r="I4" s="123">
        <v>0.27050000000000002</v>
      </c>
    </row>
    <row r="5" spans="1:13" x14ac:dyDescent="0.2">
      <c r="A5" s="120" t="s">
        <v>228</v>
      </c>
      <c r="B5" s="124">
        <v>42887</v>
      </c>
      <c r="C5" s="230"/>
      <c r="D5" s="230"/>
      <c r="E5" s="230"/>
      <c r="F5" s="233" t="s">
        <v>214</v>
      </c>
      <c r="G5" s="233"/>
      <c r="H5" s="165"/>
      <c r="I5" s="122"/>
    </row>
    <row r="6" spans="1:13" ht="12.75" customHeight="1" x14ac:dyDescent="0.2">
      <c r="A6" s="220" t="s">
        <v>92</v>
      </c>
      <c r="B6" s="220"/>
      <c r="C6" s="220"/>
      <c r="D6" s="220"/>
      <c r="E6" s="220"/>
      <c r="F6" s="220"/>
      <c r="G6" s="220"/>
      <c r="H6" s="220"/>
      <c r="I6" s="220"/>
    </row>
    <row r="7" spans="1:13" s="127" customFormat="1" x14ac:dyDescent="0.2">
      <c r="A7" s="125" t="s">
        <v>94</v>
      </c>
      <c r="B7" s="125" t="s">
        <v>95</v>
      </c>
      <c r="C7" s="126" t="s">
        <v>96</v>
      </c>
      <c r="D7" s="125" t="s">
        <v>97</v>
      </c>
      <c r="E7" s="268" t="s">
        <v>304</v>
      </c>
      <c r="F7" s="234" t="s">
        <v>98</v>
      </c>
      <c r="G7" s="234"/>
      <c r="H7" s="234"/>
      <c r="I7" s="234"/>
    </row>
    <row r="8" spans="1:13" s="130" customFormat="1" ht="26.25" customHeight="1" x14ac:dyDescent="0.2">
      <c r="A8" s="128"/>
      <c r="B8" s="129">
        <v>1</v>
      </c>
      <c r="C8" s="235" t="s">
        <v>99</v>
      </c>
      <c r="D8" s="235"/>
      <c r="E8" s="235"/>
      <c r="F8" s="167" t="s">
        <v>224</v>
      </c>
      <c r="G8" s="167" t="s">
        <v>100</v>
      </c>
      <c r="H8" s="167" t="s">
        <v>101</v>
      </c>
      <c r="I8" s="167" t="s">
        <v>102</v>
      </c>
    </row>
    <row r="9" spans="1:13" x14ac:dyDescent="0.2">
      <c r="A9" s="118" t="s">
        <v>1</v>
      </c>
      <c r="B9" s="131">
        <v>1.1000000000000001</v>
      </c>
      <c r="C9" s="132" t="s">
        <v>103</v>
      </c>
      <c r="D9" s="118" t="s">
        <v>104</v>
      </c>
      <c r="E9" s="269">
        <v>3</v>
      </c>
      <c r="F9" s="168">
        <v>402.34</v>
      </c>
      <c r="G9" s="168">
        <v>400</v>
      </c>
      <c r="H9" s="168">
        <f>ROUND(G9*(1+$I$4),2)</f>
        <v>508.2</v>
      </c>
      <c r="I9" s="168">
        <f>ROUND((H9*E9),2)</f>
        <v>1524.6</v>
      </c>
      <c r="J9" s="18">
        <f>ROUND(((F9*(1+$I$4)*E9)),2)</f>
        <v>1533.52</v>
      </c>
      <c r="K9" s="173" t="str">
        <f>IF(I9&gt;J9,"ACIMA",IF(I9&lt;=(0.7*J9),"ABAIXO","OK"))</f>
        <v>OK</v>
      </c>
      <c r="L9" s="211">
        <v>1533.51</v>
      </c>
      <c r="M9" s="117" t="str">
        <f>IF(L9&gt;=I9,"ACIMA")</f>
        <v>ACIMA</v>
      </c>
    </row>
    <row r="10" spans="1:13" s="136" customFormat="1" ht="38.25" x14ac:dyDescent="0.2">
      <c r="A10" s="133">
        <v>93208</v>
      </c>
      <c r="B10" s="134">
        <v>1.2</v>
      </c>
      <c r="C10" s="135" t="s">
        <v>2</v>
      </c>
      <c r="D10" s="120" t="s">
        <v>105</v>
      </c>
      <c r="E10" s="270">
        <v>8</v>
      </c>
      <c r="F10" s="169">
        <v>410.8</v>
      </c>
      <c r="G10" s="204">
        <v>404.37</v>
      </c>
      <c r="H10" s="169">
        <f t="shared" ref="H10:H16" si="0">ROUND(G10*(1+$I$4),2)</f>
        <v>513.75</v>
      </c>
      <c r="I10" s="169">
        <f t="shared" ref="I10:I16" si="1">ROUND((H10*E10),2)</f>
        <v>4110</v>
      </c>
      <c r="J10" s="18">
        <f t="shared" ref="J10:J16" si="2">ROUND(((F10*(1+$I$4)*E10)),2)</f>
        <v>4175.37</v>
      </c>
      <c r="K10" s="173" t="str">
        <f t="shared" ref="K10:K17" si="3">IF(I10&gt;J10,"ACIMA",IF(I10&lt;=(0.7*J10),"ABAIXO","OK"))</f>
        <v>OK</v>
      </c>
      <c r="L10" s="212">
        <v>4175.3599999999997</v>
      </c>
      <c r="M10" s="117" t="str">
        <f t="shared" ref="M10:M28" si="4">IF(L10&gt;=I10,"ACIMA")</f>
        <v>ACIMA</v>
      </c>
    </row>
    <row r="11" spans="1:13" ht="38.25" x14ac:dyDescent="0.2">
      <c r="A11" s="137">
        <v>93212</v>
      </c>
      <c r="B11" s="131">
        <v>1.3</v>
      </c>
      <c r="C11" s="132" t="s">
        <v>3</v>
      </c>
      <c r="D11" s="118" t="s">
        <v>105</v>
      </c>
      <c r="E11" s="269">
        <v>2</v>
      </c>
      <c r="F11" s="168">
        <v>531.16999999999996</v>
      </c>
      <c r="G11" s="168">
        <f t="shared" ref="G11:G16" si="5">ROUND(F11*(1-$J$2),2)</f>
        <v>530.27</v>
      </c>
      <c r="H11" s="168">
        <f t="shared" si="0"/>
        <v>673.71</v>
      </c>
      <c r="I11" s="168">
        <f t="shared" si="1"/>
        <v>1347.42</v>
      </c>
      <c r="J11" s="18">
        <f t="shared" si="2"/>
        <v>1349.7</v>
      </c>
      <c r="K11" s="173" t="str">
        <f t="shared" si="3"/>
        <v>OK</v>
      </c>
      <c r="L11" s="211">
        <v>1349.7</v>
      </c>
      <c r="M11" s="117" t="str">
        <f t="shared" si="4"/>
        <v>ACIMA</v>
      </c>
    </row>
    <row r="12" spans="1:13" s="136" customFormat="1" ht="38.25" x14ac:dyDescent="0.2">
      <c r="A12" s="133">
        <v>93210</v>
      </c>
      <c r="B12" s="134">
        <v>1.4</v>
      </c>
      <c r="C12" s="135" t="s">
        <v>4</v>
      </c>
      <c r="D12" s="120" t="s">
        <v>105</v>
      </c>
      <c r="E12" s="270">
        <v>16</v>
      </c>
      <c r="F12" s="169">
        <v>313.20999999999998</v>
      </c>
      <c r="G12" s="169">
        <f t="shared" si="5"/>
        <v>312.68</v>
      </c>
      <c r="H12" s="169">
        <f t="shared" si="0"/>
        <v>397.26</v>
      </c>
      <c r="I12" s="169">
        <f t="shared" si="1"/>
        <v>6356.16</v>
      </c>
      <c r="J12" s="18">
        <f t="shared" si="2"/>
        <v>6366.93</v>
      </c>
      <c r="K12" s="173" t="str">
        <f t="shared" si="3"/>
        <v>OK</v>
      </c>
      <c r="L12" s="212">
        <v>6366.88</v>
      </c>
      <c r="M12" s="117" t="str">
        <f t="shared" si="4"/>
        <v>ACIMA</v>
      </c>
    </row>
    <row r="13" spans="1:13" ht="25.5" x14ac:dyDescent="0.2">
      <c r="A13" s="118" t="s">
        <v>5</v>
      </c>
      <c r="B13" s="131">
        <v>1.5</v>
      </c>
      <c r="C13" s="132" t="s">
        <v>106</v>
      </c>
      <c r="D13" s="118" t="s">
        <v>105</v>
      </c>
      <c r="E13" s="269">
        <v>6</v>
      </c>
      <c r="F13" s="168">
        <v>367.93</v>
      </c>
      <c r="G13" s="168">
        <f t="shared" si="5"/>
        <v>367.31</v>
      </c>
      <c r="H13" s="168">
        <f t="shared" si="0"/>
        <v>466.67</v>
      </c>
      <c r="I13" s="168">
        <f t="shared" si="1"/>
        <v>2800.02</v>
      </c>
      <c r="J13" s="18">
        <f t="shared" si="2"/>
        <v>2804.73</v>
      </c>
      <c r="K13" s="173" t="str">
        <f t="shared" si="3"/>
        <v>OK</v>
      </c>
      <c r="L13" s="211">
        <v>2804.7</v>
      </c>
      <c r="M13" s="117" t="str">
        <f t="shared" si="4"/>
        <v>ACIMA</v>
      </c>
    </row>
    <row r="14" spans="1:13" s="136" customFormat="1" ht="25.5" x14ac:dyDescent="0.2">
      <c r="A14" s="133">
        <v>41598</v>
      </c>
      <c r="B14" s="134">
        <v>1.6</v>
      </c>
      <c r="C14" s="135" t="s">
        <v>83</v>
      </c>
      <c r="D14" s="120" t="s">
        <v>107</v>
      </c>
      <c r="E14" s="270">
        <v>1</v>
      </c>
      <c r="F14" s="169">
        <v>1224.67</v>
      </c>
      <c r="G14" s="169">
        <f t="shared" si="5"/>
        <v>1222.5999999999999</v>
      </c>
      <c r="H14" s="169">
        <f t="shared" si="0"/>
        <v>1553.31</v>
      </c>
      <c r="I14" s="169">
        <f t="shared" si="1"/>
        <v>1553.31</v>
      </c>
      <c r="J14" s="18">
        <f t="shared" si="2"/>
        <v>1555.94</v>
      </c>
      <c r="K14" s="173" t="str">
        <f t="shared" si="3"/>
        <v>OK</v>
      </c>
      <c r="L14" s="212">
        <v>1555.94</v>
      </c>
      <c r="M14" s="117" t="str">
        <f t="shared" si="4"/>
        <v>ACIMA</v>
      </c>
    </row>
    <row r="15" spans="1:13" ht="51" x14ac:dyDescent="0.2">
      <c r="A15" s="137">
        <v>95635</v>
      </c>
      <c r="B15" s="131">
        <v>1.7</v>
      </c>
      <c r="C15" s="132" t="s">
        <v>6</v>
      </c>
      <c r="D15" s="118" t="s">
        <v>107</v>
      </c>
      <c r="E15" s="269">
        <v>1</v>
      </c>
      <c r="F15" s="168">
        <v>97.54</v>
      </c>
      <c r="G15" s="168">
        <f t="shared" si="5"/>
        <v>97.38</v>
      </c>
      <c r="H15" s="168">
        <f t="shared" si="0"/>
        <v>123.72</v>
      </c>
      <c r="I15" s="168">
        <f t="shared" si="1"/>
        <v>123.72</v>
      </c>
      <c r="J15" s="18">
        <f t="shared" si="2"/>
        <v>123.92</v>
      </c>
      <c r="K15" s="173" t="str">
        <f t="shared" si="3"/>
        <v>OK</v>
      </c>
      <c r="L15" s="211">
        <v>123.92</v>
      </c>
      <c r="M15" s="117" t="str">
        <f t="shared" si="4"/>
        <v>ACIMA</v>
      </c>
    </row>
    <row r="16" spans="1:13" s="136" customFormat="1" ht="38.25" x14ac:dyDescent="0.2">
      <c r="A16" s="120" t="s">
        <v>7</v>
      </c>
      <c r="B16" s="134">
        <v>1.8</v>
      </c>
      <c r="C16" s="135" t="s">
        <v>62</v>
      </c>
      <c r="D16" s="120" t="s">
        <v>105</v>
      </c>
      <c r="E16" s="270">
        <v>150</v>
      </c>
      <c r="F16" s="169">
        <v>46.01</v>
      </c>
      <c r="G16" s="169">
        <f t="shared" si="5"/>
        <v>45.93</v>
      </c>
      <c r="H16" s="169">
        <f t="shared" si="0"/>
        <v>58.35</v>
      </c>
      <c r="I16" s="169">
        <f t="shared" si="1"/>
        <v>8752.5</v>
      </c>
      <c r="J16" s="18">
        <f t="shared" si="2"/>
        <v>8768.36</v>
      </c>
      <c r="K16" s="173" t="str">
        <f t="shared" si="3"/>
        <v>OK</v>
      </c>
      <c r="L16" s="212">
        <v>8767.5</v>
      </c>
      <c r="M16" s="117" t="str">
        <f t="shared" si="4"/>
        <v>ACIMA</v>
      </c>
    </row>
    <row r="17" spans="1:13" x14ac:dyDescent="0.2">
      <c r="A17" s="236" t="s">
        <v>108</v>
      </c>
      <c r="B17" s="236"/>
      <c r="C17" s="236"/>
      <c r="D17" s="236"/>
      <c r="E17" s="236"/>
      <c r="F17" s="236"/>
      <c r="G17" s="236"/>
      <c r="H17" s="236"/>
      <c r="I17" s="168">
        <f>SUM(I9:I16)</f>
        <v>26567.730000000003</v>
      </c>
      <c r="J17" s="117">
        <f>SUM(J9:J16)</f>
        <v>26678.469999999998</v>
      </c>
      <c r="K17" s="117" t="str">
        <f t="shared" si="3"/>
        <v>OK</v>
      </c>
      <c r="L17" s="211">
        <f>SUM(L9:L16)</f>
        <v>26677.51</v>
      </c>
      <c r="M17" s="117" t="str">
        <f t="shared" si="4"/>
        <v>ACIMA</v>
      </c>
    </row>
    <row r="18" spans="1:13" s="130" customFormat="1" x14ac:dyDescent="0.2">
      <c r="A18" s="237" t="s">
        <v>8</v>
      </c>
      <c r="B18" s="237"/>
      <c r="C18" s="237"/>
      <c r="D18" s="237"/>
      <c r="E18" s="237"/>
      <c r="F18" s="237"/>
      <c r="G18" s="237"/>
      <c r="H18" s="237"/>
      <c r="I18" s="237"/>
    </row>
    <row r="19" spans="1:13" ht="25.5" x14ac:dyDescent="0.2">
      <c r="A19" s="137">
        <v>90778</v>
      </c>
      <c r="B19" s="131">
        <v>2.1</v>
      </c>
      <c r="C19" s="132" t="s">
        <v>63</v>
      </c>
      <c r="D19" s="118" t="s">
        <v>109</v>
      </c>
      <c r="E19" s="269">
        <v>188</v>
      </c>
      <c r="F19" s="168">
        <v>88.1</v>
      </c>
      <c r="G19" s="168">
        <f t="shared" ref="G19:G27" si="6">ROUND(F19*(1-$J$2),2)</f>
        <v>87.95</v>
      </c>
      <c r="H19" s="168">
        <f>ROUND(G19*(1+$I$4),2)</f>
        <v>111.74</v>
      </c>
      <c r="I19" s="168">
        <f>ROUND((H19*E19),2)</f>
        <v>21007.119999999999</v>
      </c>
      <c r="J19" s="18">
        <f t="shared" ref="J19" si="7">ROUND(((F19*(1+$I$4)*E19)),2)</f>
        <v>21043.040000000001</v>
      </c>
      <c r="K19" s="173" t="str">
        <f t="shared" ref="K19" si="8">IF(I19&gt;J19,"ACIMA",IF(I19&lt;=(0.7*J19),"ABAIXO","OK"))</f>
        <v>OK</v>
      </c>
      <c r="L19" s="211">
        <v>21042.84</v>
      </c>
      <c r="M19" s="117" t="str">
        <f t="shared" si="4"/>
        <v>ACIMA</v>
      </c>
    </row>
    <row r="20" spans="1:13" s="136" customFormat="1" ht="25.5" x14ac:dyDescent="0.2">
      <c r="A20" s="133">
        <v>90780</v>
      </c>
      <c r="B20" s="134">
        <v>2.2000000000000002</v>
      </c>
      <c r="C20" s="135" t="s">
        <v>91</v>
      </c>
      <c r="D20" s="120" t="s">
        <v>109</v>
      </c>
      <c r="E20" s="270">
        <v>786</v>
      </c>
      <c r="F20" s="169">
        <v>28.29</v>
      </c>
      <c r="G20" s="169">
        <f t="shared" si="6"/>
        <v>28.24</v>
      </c>
      <c r="H20" s="169">
        <f t="shared" ref="H20:H27" si="9">ROUND(G20*(1+$I$4),2)</f>
        <v>35.880000000000003</v>
      </c>
      <c r="I20" s="169">
        <f t="shared" ref="I20:I27" si="10">ROUND((H20*E20),2)</f>
        <v>28201.68</v>
      </c>
      <c r="J20" s="18">
        <f t="shared" ref="J20:J27" si="11">ROUND(((F20*(1+$I$4)*E20)),2)</f>
        <v>28250.76</v>
      </c>
      <c r="K20" s="173" t="str">
        <f t="shared" ref="K20:K28" si="12">IF(I20&gt;J20,"ACIMA",IF(I20&lt;=(0.7*J20),"ABAIXO","OK"))</f>
        <v>OK</v>
      </c>
      <c r="L20" s="212">
        <v>28248.84</v>
      </c>
      <c r="M20" s="117" t="str">
        <f t="shared" si="4"/>
        <v>ACIMA</v>
      </c>
    </row>
    <row r="21" spans="1:13" ht="25.5" x14ac:dyDescent="0.2">
      <c r="A21" s="118" t="s">
        <v>110</v>
      </c>
      <c r="B21" s="131">
        <v>2.2999999999999998</v>
      </c>
      <c r="C21" s="132" t="s">
        <v>111</v>
      </c>
      <c r="D21" s="118" t="s">
        <v>112</v>
      </c>
      <c r="E21" s="269">
        <v>1</v>
      </c>
      <c r="F21" s="168">
        <v>4019.06</v>
      </c>
      <c r="G21" s="168">
        <f t="shared" si="6"/>
        <v>4012.26</v>
      </c>
      <c r="H21" s="168">
        <f t="shared" si="9"/>
        <v>5097.58</v>
      </c>
      <c r="I21" s="168">
        <f t="shared" si="10"/>
        <v>5097.58</v>
      </c>
      <c r="J21" s="18">
        <f t="shared" si="11"/>
        <v>5106.22</v>
      </c>
      <c r="K21" s="173" t="str">
        <f t="shared" si="12"/>
        <v>OK</v>
      </c>
      <c r="L21" s="211">
        <v>5106.21</v>
      </c>
      <c r="M21" s="117" t="str">
        <f t="shared" si="4"/>
        <v>ACIMA</v>
      </c>
    </row>
    <row r="22" spans="1:13" s="136" customFormat="1" ht="25.5" x14ac:dyDescent="0.2">
      <c r="A22" s="120" t="s">
        <v>110</v>
      </c>
      <c r="B22" s="134">
        <v>2.4</v>
      </c>
      <c r="C22" s="135" t="s">
        <v>113</v>
      </c>
      <c r="D22" s="120" t="s">
        <v>112</v>
      </c>
      <c r="E22" s="270">
        <v>1</v>
      </c>
      <c r="F22" s="169">
        <v>1148.3499999999999</v>
      </c>
      <c r="G22" s="169">
        <f t="shared" si="6"/>
        <v>1146.4100000000001</v>
      </c>
      <c r="H22" s="169">
        <f t="shared" si="9"/>
        <v>1456.51</v>
      </c>
      <c r="I22" s="169">
        <f t="shared" si="10"/>
        <v>1456.51</v>
      </c>
      <c r="J22" s="18">
        <f t="shared" si="11"/>
        <v>1458.98</v>
      </c>
      <c r="K22" s="173" t="str">
        <f t="shared" si="12"/>
        <v>OK</v>
      </c>
      <c r="L22" s="212">
        <v>1458.97</v>
      </c>
      <c r="M22" s="117" t="str">
        <f t="shared" si="4"/>
        <v>ACIMA</v>
      </c>
    </row>
    <row r="23" spans="1:13" x14ac:dyDescent="0.2">
      <c r="A23" s="118" t="s">
        <v>110</v>
      </c>
      <c r="B23" s="131">
        <v>2.5</v>
      </c>
      <c r="C23" s="132" t="s">
        <v>114</v>
      </c>
      <c r="D23" s="118" t="s">
        <v>115</v>
      </c>
      <c r="E23" s="269">
        <v>1</v>
      </c>
      <c r="F23" s="168">
        <v>3832.1</v>
      </c>
      <c r="G23" s="168">
        <f t="shared" si="6"/>
        <v>3825.62</v>
      </c>
      <c r="H23" s="168">
        <f t="shared" si="9"/>
        <v>4860.45</v>
      </c>
      <c r="I23" s="168">
        <f t="shared" si="10"/>
        <v>4860.45</v>
      </c>
      <c r="J23" s="18">
        <f t="shared" si="11"/>
        <v>4868.68</v>
      </c>
      <c r="K23" s="173" t="str">
        <f t="shared" si="12"/>
        <v>OK</v>
      </c>
      <c r="L23" s="211">
        <v>4868.68</v>
      </c>
      <c r="M23" s="117" t="str">
        <f t="shared" si="4"/>
        <v>ACIMA</v>
      </c>
    </row>
    <row r="24" spans="1:13" s="136" customFormat="1" x14ac:dyDescent="0.2">
      <c r="A24" s="120" t="s">
        <v>110</v>
      </c>
      <c r="B24" s="134">
        <v>2.6</v>
      </c>
      <c r="C24" s="135" t="s">
        <v>116</v>
      </c>
      <c r="D24" s="120" t="s">
        <v>115</v>
      </c>
      <c r="E24" s="270">
        <v>1</v>
      </c>
      <c r="F24" s="169">
        <v>4681.29</v>
      </c>
      <c r="G24" s="169">
        <f t="shared" si="6"/>
        <v>4673.37</v>
      </c>
      <c r="H24" s="169">
        <f t="shared" si="9"/>
        <v>5937.52</v>
      </c>
      <c r="I24" s="169">
        <f t="shared" si="10"/>
        <v>5937.52</v>
      </c>
      <c r="J24" s="18">
        <f t="shared" si="11"/>
        <v>5947.58</v>
      </c>
      <c r="K24" s="173" t="str">
        <f t="shared" si="12"/>
        <v>OK</v>
      </c>
      <c r="L24" s="212">
        <v>5947.57</v>
      </c>
      <c r="M24" s="117" t="str">
        <f t="shared" si="4"/>
        <v>ACIMA</v>
      </c>
    </row>
    <row r="25" spans="1:13" ht="25.5" x14ac:dyDescent="0.2">
      <c r="A25" s="137">
        <v>90767</v>
      </c>
      <c r="B25" s="131">
        <v>2.7</v>
      </c>
      <c r="C25" s="132" t="s">
        <v>117</v>
      </c>
      <c r="D25" s="118" t="s">
        <v>109</v>
      </c>
      <c r="E25" s="269">
        <v>786</v>
      </c>
      <c r="F25" s="168">
        <v>14.98</v>
      </c>
      <c r="G25" s="168">
        <f t="shared" si="6"/>
        <v>14.95</v>
      </c>
      <c r="H25" s="168">
        <f t="shared" si="9"/>
        <v>18.989999999999998</v>
      </c>
      <c r="I25" s="168">
        <f t="shared" si="10"/>
        <v>14926.14</v>
      </c>
      <c r="J25" s="18">
        <f t="shared" si="11"/>
        <v>14959.22</v>
      </c>
      <c r="K25" s="173" t="str">
        <f t="shared" si="12"/>
        <v>OK</v>
      </c>
      <c r="L25" s="211">
        <v>14957.58</v>
      </c>
      <c r="M25" s="117" t="str">
        <f t="shared" si="4"/>
        <v>ACIMA</v>
      </c>
    </row>
    <row r="26" spans="1:13" s="136" customFormat="1" x14ac:dyDescent="0.2">
      <c r="A26" s="120" t="s">
        <v>118</v>
      </c>
      <c r="B26" s="134">
        <v>2.8</v>
      </c>
      <c r="C26" s="135" t="s">
        <v>119</v>
      </c>
      <c r="D26" s="120" t="s">
        <v>105</v>
      </c>
      <c r="E26" s="270">
        <v>2136.7199999999998</v>
      </c>
      <c r="F26" s="169">
        <v>3.99</v>
      </c>
      <c r="G26" s="169">
        <v>3.98</v>
      </c>
      <c r="H26" s="169">
        <f t="shared" si="9"/>
        <v>5.0599999999999996</v>
      </c>
      <c r="I26" s="169">
        <f t="shared" si="10"/>
        <v>10811.8</v>
      </c>
      <c r="J26" s="18">
        <f t="shared" si="11"/>
        <v>10831.66</v>
      </c>
      <c r="K26" s="173" t="str">
        <f t="shared" si="12"/>
        <v>OK</v>
      </c>
      <c r="L26" s="212">
        <v>10811.8</v>
      </c>
      <c r="M26" s="117" t="str">
        <f t="shared" si="4"/>
        <v>ACIMA</v>
      </c>
    </row>
    <row r="27" spans="1:13" ht="25.5" x14ac:dyDescent="0.2">
      <c r="A27" s="118" t="s">
        <v>118</v>
      </c>
      <c r="B27" s="131">
        <v>2.9</v>
      </c>
      <c r="C27" s="132" t="s">
        <v>120</v>
      </c>
      <c r="D27" s="118" t="s">
        <v>105</v>
      </c>
      <c r="E27" s="269">
        <v>2136.7199999999998</v>
      </c>
      <c r="F27" s="168">
        <v>8.6</v>
      </c>
      <c r="G27" s="168">
        <f t="shared" si="6"/>
        <v>8.59</v>
      </c>
      <c r="H27" s="168">
        <f t="shared" si="9"/>
        <v>10.91</v>
      </c>
      <c r="I27" s="168">
        <f t="shared" si="10"/>
        <v>23311.62</v>
      </c>
      <c r="J27" s="18">
        <f t="shared" si="11"/>
        <v>23346.44</v>
      </c>
      <c r="K27" s="173" t="str">
        <f t="shared" si="12"/>
        <v>OK</v>
      </c>
      <c r="L27" s="211">
        <v>23332.98</v>
      </c>
      <c r="M27" s="117" t="str">
        <f t="shared" si="4"/>
        <v>ACIMA</v>
      </c>
    </row>
    <row r="28" spans="1:13" s="136" customFormat="1" x14ac:dyDescent="0.2">
      <c r="A28" s="238" t="s">
        <v>108</v>
      </c>
      <c r="B28" s="238"/>
      <c r="C28" s="238"/>
      <c r="D28" s="238"/>
      <c r="E28" s="238"/>
      <c r="F28" s="238"/>
      <c r="G28" s="238"/>
      <c r="H28" s="238"/>
      <c r="I28" s="169">
        <f>SUM(I19:I27)</f>
        <v>115610.42</v>
      </c>
      <c r="J28" s="136">
        <f>SUM(J19:J27)</f>
        <v>115812.58000000002</v>
      </c>
      <c r="K28" s="136" t="str">
        <f t="shared" si="12"/>
        <v>OK</v>
      </c>
      <c r="L28" s="212">
        <f>SUM(L19:L27)</f>
        <v>115775.47</v>
      </c>
      <c r="M28" s="117" t="str">
        <f t="shared" si="4"/>
        <v>ACIMA</v>
      </c>
    </row>
    <row r="29" spans="1:13" s="130" customFormat="1" x14ac:dyDescent="0.2">
      <c r="A29" s="237" t="s">
        <v>74</v>
      </c>
      <c r="B29" s="237"/>
      <c r="C29" s="237"/>
      <c r="D29" s="237"/>
      <c r="E29" s="237"/>
      <c r="F29" s="237"/>
      <c r="G29" s="237"/>
      <c r="H29" s="237"/>
      <c r="I29" s="237"/>
    </row>
    <row r="30" spans="1:13" x14ac:dyDescent="0.2">
      <c r="A30" s="137">
        <v>85421</v>
      </c>
      <c r="B30" s="131">
        <v>3.1</v>
      </c>
      <c r="C30" s="132" t="s">
        <v>121</v>
      </c>
      <c r="D30" s="118" t="s">
        <v>105</v>
      </c>
      <c r="E30" s="269">
        <v>4.1399999999999997</v>
      </c>
      <c r="F30" s="168">
        <v>10.42</v>
      </c>
      <c r="G30" s="168">
        <v>10.244</v>
      </c>
      <c r="H30" s="168">
        <f>ROUND(G30*(1+$I$4),2)</f>
        <v>13.02</v>
      </c>
      <c r="I30" s="168">
        <f>ROUND((H30*E30),2)-0.01</f>
        <v>53.89</v>
      </c>
      <c r="J30" s="18">
        <f>ROUND(((F30*(1+$I$4)*E30)),2)</f>
        <v>54.81</v>
      </c>
      <c r="K30" s="173" t="str">
        <f t="shared" ref="K30" si="13">IF(I30&gt;J30,"ACIMA",IF(I30&lt;=(0.7*J30),"ABAIXO","OK"))</f>
        <v>OK</v>
      </c>
      <c r="L30" s="211">
        <v>54.77</v>
      </c>
      <c r="M30" s="117" t="str">
        <f t="shared" ref="M30:M88" si="14">IF(L30&gt;=I30,"ACIMA")</f>
        <v>ACIMA</v>
      </c>
    </row>
    <row r="31" spans="1:13" s="136" customFormat="1" ht="25.5" x14ac:dyDescent="0.2">
      <c r="A31" s="133">
        <v>89263</v>
      </c>
      <c r="B31" s="134">
        <v>3.2</v>
      </c>
      <c r="C31" s="135" t="s">
        <v>122</v>
      </c>
      <c r="D31" s="120" t="s">
        <v>105</v>
      </c>
      <c r="E31" s="270">
        <v>143</v>
      </c>
      <c r="F31" s="169">
        <v>25.89</v>
      </c>
      <c r="G31" s="169">
        <f t="shared" ref="G31:G51" si="15">ROUND(F31*(1-$J$2),2)</f>
        <v>25.85</v>
      </c>
      <c r="H31" s="169">
        <f t="shared" ref="H31:H51" si="16">ROUND(G31*(1+$I$4),2)</f>
        <v>32.840000000000003</v>
      </c>
      <c r="I31" s="169">
        <f t="shared" ref="I31:I51" si="17">ROUND((H31*E31),2)</f>
        <v>4696.12</v>
      </c>
      <c r="J31" s="18">
        <f t="shared" ref="J31:J51" si="18">ROUND(((F31*(1+$I$4)*E31)),2)</f>
        <v>4703.7299999999996</v>
      </c>
      <c r="K31" s="173" t="str">
        <f t="shared" ref="K31:K52" si="19">IF(I31&gt;J31,"ACIMA",IF(I31&lt;=(0.7*J31),"ABAIXO","OK"))</f>
        <v>OK</v>
      </c>
      <c r="L31" s="212">
        <v>4703.2700000000004</v>
      </c>
      <c r="M31" s="117" t="str">
        <f t="shared" si="14"/>
        <v>ACIMA</v>
      </c>
    </row>
    <row r="32" spans="1:13" x14ac:dyDescent="0.2">
      <c r="A32" s="137">
        <v>85383</v>
      </c>
      <c r="B32" s="131">
        <v>3.3</v>
      </c>
      <c r="C32" s="132" t="s">
        <v>123</v>
      </c>
      <c r="D32" s="118" t="s">
        <v>124</v>
      </c>
      <c r="E32" s="269">
        <v>25</v>
      </c>
      <c r="F32" s="168">
        <v>2.77</v>
      </c>
      <c r="G32" s="168">
        <v>2.5</v>
      </c>
      <c r="H32" s="168">
        <f t="shared" si="16"/>
        <v>3.18</v>
      </c>
      <c r="I32" s="168">
        <f t="shared" si="17"/>
        <v>79.5</v>
      </c>
      <c r="J32" s="18">
        <f t="shared" si="18"/>
        <v>87.98</v>
      </c>
      <c r="K32" s="173" t="str">
        <f t="shared" si="19"/>
        <v>OK</v>
      </c>
      <c r="L32" s="211">
        <v>87.75</v>
      </c>
      <c r="M32" s="117" t="str">
        <f t="shared" si="14"/>
        <v>ACIMA</v>
      </c>
    </row>
    <row r="33" spans="1:13" s="136" customFormat="1" ht="25.5" x14ac:dyDescent="0.2">
      <c r="A33" s="120" t="s">
        <v>64</v>
      </c>
      <c r="B33" s="134">
        <v>3.4</v>
      </c>
      <c r="C33" s="135" t="s">
        <v>125</v>
      </c>
      <c r="D33" s="120" t="s">
        <v>105</v>
      </c>
      <c r="E33" s="270">
        <v>26.03</v>
      </c>
      <c r="F33" s="169">
        <v>77.88</v>
      </c>
      <c r="G33" s="169">
        <f t="shared" si="15"/>
        <v>77.75</v>
      </c>
      <c r="H33" s="169">
        <f t="shared" si="16"/>
        <v>98.78</v>
      </c>
      <c r="I33" s="169">
        <f t="shared" si="17"/>
        <v>2571.2399999999998</v>
      </c>
      <c r="J33" s="18">
        <f t="shared" si="18"/>
        <v>2575.58</v>
      </c>
      <c r="K33" s="173" t="str">
        <f t="shared" si="19"/>
        <v>OK</v>
      </c>
      <c r="L33" s="212">
        <v>2575.65</v>
      </c>
      <c r="M33" s="117" t="str">
        <f t="shared" si="14"/>
        <v>ACIMA</v>
      </c>
    </row>
    <row r="34" spans="1:13" ht="38.25" x14ac:dyDescent="0.2">
      <c r="A34" s="118" t="s">
        <v>126</v>
      </c>
      <c r="B34" s="131">
        <v>3.5</v>
      </c>
      <c r="C34" s="132" t="s">
        <v>127</v>
      </c>
      <c r="D34" s="118" t="s">
        <v>105</v>
      </c>
      <c r="E34" s="269">
        <v>59</v>
      </c>
      <c r="F34" s="168">
        <v>4.51</v>
      </c>
      <c r="G34" s="168">
        <f t="shared" si="15"/>
        <v>4.5</v>
      </c>
      <c r="H34" s="168">
        <f t="shared" si="16"/>
        <v>5.72</v>
      </c>
      <c r="I34" s="168">
        <f t="shared" si="17"/>
        <v>337.48</v>
      </c>
      <c r="J34" s="18">
        <f t="shared" si="18"/>
        <v>338.07</v>
      </c>
      <c r="K34" s="173" t="str">
        <f t="shared" si="19"/>
        <v>OK</v>
      </c>
      <c r="L34" s="211">
        <v>337.48</v>
      </c>
      <c r="M34" s="117" t="str">
        <f t="shared" si="14"/>
        <v>ACIMA</v>
      </c>
    </row>
    <row r="35" spans="1:13" s="136" customFormat="1" x14ac:dyDescent="0.2">
      <c r="A35" s="133">
        <v>85408</v>
      </c>
      <c r="B35" s="134">
        <v>3.6</v>
      </c>
      <c r="C35" s="135" t="s">
        <v>128</v>
      </c>
      <c r="D35" s="120" t="s">
        <v>105</v>
      </c>
      <c r="E35" s="270">
        <v>1.03</v>
      </c>
      <c r="F35" s="169">
        <v>28.03</v>
      </c>
      <c r="G35" s="169">
        <f t="shared" si="15"/>
        <v>27.98</v>
      </c>
      <c r="H35" s="169">
        <f t="shared" si="16"/>
        <v>35.549999999999997</v>
      </c>
      <c r="I35" s="169">
        <f t="shared" si="17"/>
        <v>36.619999999999997</v>
      </c>
      <c r="J35" s="18">
        <f t="shared" si="18"/>
        <v>36.68</v>
      </c>
      <c r="K35" s="173" t="str">
        <f t="shared" si="19"/>
        <v>OK</v>
      </c>
      <c r="L35" s="212">
        <v>36.67</v>
      </c>
      <c r="M35" s="117" t="str">
        <f t="shared" si="14"/>
        <v>ACIMA</v>
      </c>
    </row>
    <row r="36" spans="1:13" x14ac:dyDescent="0.2">
      <c r="A36" s="137">
        <v>85333</v>
      </c>
      <c r="B36" s="131">
        <v>3.7</v>
      </c>
      <c r="C36" s="132" t="s">
        <v>129</v>
      </c>
      <c r="D36" s="118" t="s">
        <v>130</v>
      </c>
      <c r="E36" s="269">
        <v>8</v>
      </c>
      <c r="F36" s="168">
        <v>15.66</v>
      </c>
      <c r="G36" s="168">
        <f t="shared" si="15"/>
        <v>15.63</v>
      </c>
      <c r="H36" s="168">
        <f t="shared" si="16"/>
        <v>19.86</v>
      </c>
      <c r="I36" s="168">
        <f t="shared" si="17"/>
        <v>158.88</v>
      </c>
      <c r="J36" s="18">
        <f t="shared" si="18"/>
        <v>159.16999999999999</v>
      </c>
      <c r="K36" s="173" t="str">
        <f t="shared" si="19"/>
        <v>OK</v>
      </c>
      <c r="L36" s="211">
        <v>159.12</v>
      </c>
      <c r="M36" s="117" t="str">
        <f t="shared" si="14"/>
        <v>ACIMA</v>
      </c>
    </row>
    <row r="37" spans="1:13" s="136" customFormat="1" ht="25.5" x14ac:dyDescent="0.2">
      <c r="A37" s="133">
        <v>85418</v>
      </c>
      <c r="B37" s="134">
        <v>3.8</v>
      </c>
      <c r="C37" s="135" t="s">
        <v>9</v>
      </c>
      <c r="D37" s="120" t="s">
        <v>124</v>
      </c>
      <c r="E37" s="270">
        <v>12</v>
      </c>
      <c r="F37" s="169">
        <v>6.33</v>
      </c>
      <c r="G37" s="169">
        <f t="shared" si="15"/>
        <v>6.32</v>
      </c>
      <c r="H37" s="169">
        <f t="shared" si="16"/>
        <v>8.0299999999999994</v>
      </c>
      <c r="I37" s="169">
        <f t="shared" si="17"/>
        <v>96.36</v>
      </c>
      <c r="J37" s="18">
        <f t="shared" si="18"/>
        <v>96.51</v>
      </c>
      <c r="K37" s="173" t="str">
        <f t="shared" si="19"/>
        <v>OK</v>
      </c>
      <c r="L37" s="212">
        <v>96.48</v>
      </c>
      <c r="M37" s="117" t="str">
        <f t="shared" si="14"/>
        <v>ACIMA</v>
      </c>
    </row>
    <row r="38" spans="1:13" x14ac:dyDescent="0.2">
      <c r="A38" s="137">
        <v>72221</v>
      </c>
      <c r="B38" s="131">
        <v>3.9</v>
      </c>
      <c r="C38" s="132" t="s">
        <v>131</v>
      </c>
      <c r="D38" s="118" t="s">
        <v>105</v>
      </c>
      <c r="E38" s="269">
        <v>10.65</v>
      </c>
      <c r="F38" s="168">
        <v>13.87</v>
      </c>
      <c r="G38" s="168">
        <f t="shared" si="15"/>
        <v>13.85</v>
      </c>
      <c r="H38" s="168">
        <f t="shared" si="16"/>
        <v>17.600000000000001</v>
      </c>
      <c r="I38" s="168">
        <f t="shared" si="17"/>
        <v>187.44</v>
      </c>
      <c r="J38" s="18">
        <f t="shared" si="18"/>
        <v>187.67</v>
      </c>
      <c r="K38" s="173" t="str">
        <f t="shared" si="19"/>
        <v>OK</v>
      </c>
      <c r="L38" s="211">
        <v>187.6</v>
      </c>
      <c r="M38" s="117" t="str">
        <f t="shared" si="14"/>
        <v>ACIMA</v>
      </c>
    </row>
    <row r="39" spans="1:13" s="136" customFormat="1" ht="25.5" x14ac:dyDescent="0.2">
      <c r="A39" s="133">
        <v>85406</v>
      </c>
      <c r="B39" s="138">
        <v>3.1</v>
      </c>
      <c r="C39" s="135" t="s">
        <v>132</v>
      </c>
      <c r="D39" s="120" t="s">
        <v>105</v>
      </c>
      <c r="E39" s="270">
        <v>103.51</v>
      </c>
      <c r="F39" s="169">
        <v>38.93</v>
      </c>
      <c r="G39" s="169">
        <f t="shared" si="15"/>
        <v>38.86</v>
      </c>
      <c r="H39" s="169">
        <f t="shared" si="16"/>
        <v>49.37</v>
      </c>
      <c r="I39" s="169">
        <f t="shared" si="17"/>
        <v>5110.29</v>
      </c>
      <c r="J39" s="18">
        <f t="shared" si="18"/>
        <v>5119.66</v>
      </c>
      <c r="K39" s="173" t="str">
        <f t="shared" si="19"/>
        <v>OK</v>
      </c>
      <c r="L39" s="212">
        <v>5119.6000000000004</v>
      </c>
      <c r="M39" s="117" t="str">
        <f t="shared" si="14"/>
        <v>ACIMA</v>
      </c>
    </row>
    <row r="40" spans="1:13" ht="25.5" x14ac:dyDescent="0.2">
      <c r="A40" s="137">
        <v>72178</v>
      </c>
      <c r="B40" s="139">
        <v>3.11</v>
      </c>
      <c r="C40" s="132" t="s">
        <v>133</v>
      </c>
      <c r="D40" s="118" t="s">
        <v>134</v>
      </c>
      <c r="E40" s="269">
        <v>18.71</v>
      </c>
      <c r="F40" s="168">
        <v>20.18</v>
      </c>
      <c r="G40" s="168">
        <f t="shared" si="15"/>
        <v>20.149999999999999</v>
      </c>
      <c r="H40" s="168">
        <f t="shared" si="16"/>
        <v>25.6</v>
      </c>
      <c r="I40" s="168">
        <f t="shared" si="17"/>
        <v>478.98</v>
      </c>
      <c r="J40" s="18">
        <f t="shared" si="18"/>
        <v>479.7</v>
      </c>
      <c r="K40" s="173" t="str">
        <f t="shared" si="19"/>
        <v>OK</v>
      </c>
      <c r="L40" s="211">
        <v>479.53</v>
      </c>
      <c r="M40" s="117" t="str">
        <f t="shared" si="14"/>
        <v>ACIMA</v>
      </c>
    </row>
    <row r="41" spans="1:13" s="136" customFormat="1" ht="25.5" x14ac:dyDescent="0.2">
      <c r="A41" s="120" t="s">
        <v>75</v>
      </c>
      <c r="B41" s="138">
        <v>3.12</v>
      </c>
      <c r="C41" s="135" t="s">
        <v>10</v>
      </c>
      <c r="D41" s="120" t="s">
        <v>134</v>
      </c>
      <c r="E41" s="270">
        <v>96.48</v>
      </c>
      <c r="F41" s="169">
        <v>10.54</v>
      </c>
      <c r="G41" s="169">
        <f t="shared" si="15"/>
        <v>10.52</v>
      </c>
      <c r="H41" s="169">
        <f t="shared" si="16"/>
        <v>13.37</v>
      </c>
      <c r="I41" s="169">
        <f t="shared" si="17"/>
        <v>1289.94</v>
      </c>
      <c r="J41" s="18">
        <f t="shared" si="18"/>
        <v>1291.97</v>
      </c>
      <c r="K41" s="173" t="str">
        <f t="shared" si="19"/>
        <v>OK</v>
      </c>
      <c r="L41" s="212">
        <v>1291.8599999999999</v>
      </c>
      <c r="M41" s="117" t="str">
        <f t="shared" si="14"/>
        <v>ACIMA</v>
      </c>
    </row>
    <row r="42" spans="1:13" ht="25.5" x14ac:dyDescent="0.2">
      <c r="A42" s="118" t="s">
        <v>75</v>
      </c>
      <c r="B42" s="139">
        <v>3.13</v>
      </c>
      <c r="C42" s="132" t="s">
        <v>65</v>
      </c>
      <c r="D42" s="118" t="s">
        <v>134</v>
      </c>
      <c r="E42" s="269">
        <v>129.36000000000001</v>
      </c>
      <c r="F42" s="168">
        <v>10.54</v>
      </c>
      <c r="G42" s="168">
        <f t="shared" si="15"/>
        <v>10.52</v>
      </c>
      <c r="H42" s="168">
        <f t="shared" si="16"/>
        <v>13.37</v>
      </c>
      <c r="I42" s="168">
        <f t="shared" si="17"/>
        <v>1729.54</v>
      </c>
      <c r="J42" s="18">
        <f t="shared" si="18"/>
        <v>1732.27</v>
      </c>
      <c r="K42" s="173" t="str">
        <f t="shared" si="19"/>
        <v>OK</v>
      </c>
      <c r="L42" s="211">
        <v>1732.13</v>
      </c>
      <c r="M42" s="117" t="str">
        <f t="shared" si="14"/>
        <v>ACIMA</v>
      </c>
    </row>
    <row r="43" spans="1:13" s="136" customFormat="1" ht="25.5" x14ac:dyDescent="0.2">
      <c r="A43" s="120" t="s">
        <v>75</v>
      </c>
      <c r="B43" s="138">
        <v>3.14</v>
      </c>
      <c r="C43" s="135" t="s">
        <v>11</v>
      </c>
      <c r="D43" s="120" t="s">
        <v>134</v>
      </c>
      <c r="E43" s="270">
        <v>15.75</v>
      </c>
      <c r="F43" s="169">
        <v>10.54</v>
      </c>
      <c r="G43" s="169">
        <f t="shared" si="15"/>
        <v>10.52</v>
      </c>
      <c r="H43" s="169">
        <f t="shared" si="16"/>
        <v>13.37</v>
      </c>
      <c r="I43" s="169">
        <f t="shared" si="17"/>
        <v>210.58</v>
      </c>
      <c r="J43" s="18">
        <f t="shared" si="18"/>
        <v>210.91</v>
      </c>
      <c r="K43" s="173" t="str">
        <f t="shared" si="19"/>
        <v>OK</v>
      </c>
      <c r="L43" s="212">
        <v>210.89</v>
      </c>
      <c r="M43" s="117" t="str">
        <f t="shared" si="14"/>
        <v>ACIMA</v>
      </c>
    </row>
    <row r="44" spans="1:13" x14ac:dyDescent="0.2">
      <c r="A44" s="118" t="s">
        <v>12</v>
      </c>
      <c r="B44" s="139">
        <v>3.15</v>
      </c>
      <c r="C44" s="132" t="s">
        <v>135</v>
      </c>
      <c r="D44" s="118" t="s">
        <v>134</v>
      </c>
      <c r="E44" s="269">
        <v>52.75</v>
      </c>
      <c r="F44" s="168">
        <v>20.8</v>
      </c>
      <c r="G44" s="168">
        <f t="shared" si="15"/>
        <v>20.76</v>
      </c>
      <c r="H44" s="168">
        <f t="shared" si="16"/>
        <v>26.38</v>
      </c>
      <c r="I44" s="168">
        <f t="shared" si="17"/>
        <v>1391.55</v>
      </c>
      <c r="J44" s="18">
        <f t="shared" si="18"/>
        <v>1393.99</v>
      </c>
      <c r="K44" s="173" t="str">
        <f t="shared" si="19"/>
        <v>OK</v>
      </c>
      <c r="L44" s="211">
        <v>1393.65</v>
      </c>
      <c r="M44" s="117" t="str">
        <f t="shared" si="14"/>
        <v>ACIMA</v>
      </c>
    </row>
    <row r="45" spans="1:13" s="136" customFormat="1" ht="25.5" x14ac:dyDescent="0.2">
      <c r="A45" s="133">
        <v>85374</v>
      </c>
      <c r="B45" s="138">
        <v>3.16</v>
      </c>
      <c r="C45" s="135" t="s">
        <v>136</v>
      </c>
      <c r="D45" s="120" t="s">
        <v>130</v>
      </c>
      <c r="E45" s="270">
        <v>8</v>
      </c>
      <c r="F45" s="169">
        <v>9.24</v>
      </c>
      <c r="G45" s="169">
        <f t="shared" si="15"/>
        <v>9.2200000000000006</v>
      </c>
      <c r="H45" s="169">
        <f t="shared" si="16"/>
        <v>11.71</v>
      </c>
      <c r="I45" s="169">
        <f t="shared" si="17"/>
        <v>93.68</v>
      </c>
      <c r="J45" s="18">
        <f t="shared" si="18"/>
        <v>93.92</v>
      </c>
      <c r="K45" s="173" t="str">
        <f t="shared" si="19"/>
        <v>OK</v>
      </c>
      <c r="L45" s="212">
        <v>93.84</v>
      </c>
      <c r="M45" s="117" t="str">
        <f t="shared" si="14"/>
        <v>ACIMA</v>
      </c>
    </row>
    <row r="46" spans="1:13" x14ac:dyDescent="0.2">
      <c r="A46" s="137">
        <v>85334</v>
      </c>
      <c r="B46" s="139">
        <v>3.17</v>
      </c>
      <c r="C46" s="132" t="s">
        <v>137</v>
      </c>
      <c r="D46" s="118" t="s">
        <v>134</v>
      </c>
      <c r="E46" s="269">
        <v>7.51</v>
      </c>
      <c r="F46" s="168">
        <v>13.87</v>
      </c>
      <c r="G46" s="168">
        <f t="shared" si="15"/>
        <v>13.85</v>
      </c>
      <c r="H46" s="168">
        <f t="shared" si="16"/>
        <v>17.600000000000001</v>
      </c>
      <c r="I46" s="168">
        <f t="shared" si="17"/>
        <v>132.18</v>
      </c>
      <c r="J46" s="18">
        <f t="shared" si="18"/>
        <v>132.34</v>
      </c>
      <c r="K46" s="173" t="str">
        <f t="shared" si="19"/>
        <v>OK</v>
      </c>
      <c r="L46" s="211">
        <v>132.32</v>
      </c>
      <c r="M46" s="117" t="str">
        <f t="shared" si="14"/>
        <v>ACIMA</v>
      </c>
    </row>
    <row r="47" spans="1:13" s="136" customFormat="1" ht="38.25" x14ac:dyDescent="0.2">
      <c r="A47" s="133">
        <v>85332</v>
      </c>
      <c r="B47" s="138">
        <v>3.18</v>
      </c>
      <c r="C47" s="140" t="s">
        <v>303</v>
      </c>
      <c r="D47" s="120" t="s">
        <v>130</v>
      </c>
      <c r="E47" s="270">
        <v>35</v>
      </c>
      <c r="F47" s="169">
        <v>4.41</v>
      </c>
      <c r="G47" s="169">
        <f t="shared" si="15"/>
        <v>4.4000000000000004</v>
      </c>
      <c r="H47" s="169">
        <f t="shared" si="16"/>
        <v>5.59</v>
      </c>
      <c r="I47" s="169">
        <f t="shared" si="17"/>
        <v>195.65</v>
      </c>
      <c r="J47" s="18">
        <f t="shared" si="18"/>
        <v>196.1</v>
      </c>
      <c r="K47" s="173" t="str">
        <f t="shared" si="19"/>
        <v>OK</v>
      </c>
      <c r="L47" s="212">
        <v>196</v>
      </c>
      <c r="M47" s="117" t="str">
        <f t="shared" si="14"/>
        <v>ACIMA</v>
      </c>
    </row>
    <row r="48" spans="1:13" ht="25.5" x14ac:dyDescent="0.2">
      <c r="A48" s="118" t="s">
        <v>126</v>
      </c>
      <c r="B48" s="139">
        <v>3.19</v>
      </c>
      <c r="C48" s="132" t="s">
        <v>138</v>
      </c>
      <c r="D48" s="118" t="s">
        <v>139</v>
      </c>
      <c r="E48" s="269">
        <v>6.2</v>
      </c>
      <c r="F48" s="168">
        <v>72.260000000000005</v>
      </c>
      <c r="G48" s="168">
        <f t="shared" si="15"/>
        <v>72.14</v>
      </c>
      <c r="H48" s="168">
        <f t="shared" si="16"/>
        <v>91.65</v>
      </c>
      <c r="I48" s="168">
        <f t="shared" si="17"/>
        <v>568.23</v>
      </c>
      <c r="J48" s="18">
        <f t="shared" si="18"/>
        <v>569.20000000000005</v>
      </c>
      <c r="K48" s="173" t="str">
        <f t="shared" si="19"/>
        <v>OK</v>
      </c>
      <c r="L48" s="211">
        <v>569.16</v>
      </c>
      <c r="M48" s="117" t="str">
        <f t="shared" si="14"/>
        <v>ACIMA</v>
      </c>
    </row>
    <row r="49" spans="1:13" s="136" customFormat="1" ht="38.25" x14ac:dyDescent="0.2">
      <c r="A49" s="133">
        <v>93281</v>
      </c>
      <c r="B49" s="138">
        <v>3.2</v>
      </c>
      <c r="C49" s="135" t="s">
        <v>13</v>
      </c>
      <c r="D49" s="120" t="s">
        <v>140</v>
      </c>
      <c r="E49" s="270">
        <v>96</v>
      </c>
      <c r="F49" s="169">
        <v>11.1</v>
      </c>
      <c r="G49" s="169">
        <f t="shared" si="15"/>
        <v>11.08</v>
      </c>
      <c r="H49" s="169">
        <f t="shared" si="16"/>
        <v>14.08</v>
      </c>
      <c r="I49" s="169">
        <f t="shared" si="17"/>
        <v>1351.68</v>
      </c>
      <c r="J49" s="18">
        <f t="shared" si="18"/>
        <v>1353.84</v>
      </c>
      <c r="K49" s="173" t="str">
        <f t="shared" si="19"/>
        <v>OK</v>
      </c>
      <c r="L49" s="212">
        <v>1353.6</v>
      </c>
      <c r="M49" s="117" t="str">
        <f t="shared" si="14"/>
        <v>ACIMA</v>
      </c>
    </row>
    <row r="50" spans="1:13" x14ac:dyDescent="0.2">
      <c r="A50" s="137">
        <v>72237</v>
      </c>
      <c r="B50" s="139">
        <v>3.21</v>
      </c>
      <c r="C50" s="132" t="s">
        <v>141</v>
      </c>
      <c r="D50" s="118" t="s">
        <v>105</v>
      </c>
      <c r="E50" s="269">
        <v>85</v>
      </c>
      <c r="F50" s="168">
        <v>12.3</v>
      </c>
      <c r="G50" s="168">
        <f t="shared" si="15"/>
        <v>12.28</v>
      </c>
      <c r="H50" s="168">
        <f t="shared" si="16"/>
        <v>15.6</v>
      </c>
      <c r="I50" s="168">
        <f t="shared" si="17"/>
        <v>1326</v>
      </c>
      <c r="J50" s="18">
        <f t="shared" si="18"/>
        <v>1328.31</v>
      </c>
      <c r="K50" s="173" t="str">
        <f t="shared" si="19"/>
        <v>OK</v>
      </c>
      <c r="L50" s="211">
        <v>1327.7</v>
      </c>
      <c r="M50" s="117" t="str">
        <f t="shared" si="14"/>
        <v>ACIMA</v>
      </c>
    </row>
    <row r="51" spans="1:13" s="136" customFormat="1" x14ac:dyDescent="0.2">
      <c r="A51" s="133">
        <v>85372</v>
      </c>
      <c r="B51" s="138">
        <v>3.22</v>
      </c>
      <c r="C51" s="135" t="s">
        <v>142</v>
      </c>
      <c r="D51" s="120" t="s">
        <v>105</v>
      </c>
      <c r="E51" s="270">
        <v>85</v>
      </c>
      <c r="F51" s="169">
        <v>2.08</v>
      </c>
      <c r="G51" s="169">
        <f t="shared" si="15"/>
        <v>2.08</v>
      </c>
      <c r="H51" s="169">
        <f t="shared" si="16"/>
        <v>2.64</v>
      </c>
      <c r="I51" s="169">
        <f t="shared" si="17"/>
        <v>224.4</v>
      </c>
      <c r="J51" s="18">
        <f t="shared" si="18"/>
        <v>224.62</v>
      </c>
      <c r="K51" s="173" t="str">
        <f t="shared" si="19"/>
        <v>OK</v>
      </c>
      <c r="L51" s="212">
        <v>224.4</v>
      </c>
      <c r="M51" s="117" t="str">
        <f t="shared" si="14"/>
        <v>ACIMA</v>
      </c>
    </row>
    <row r="52" spans="1:13" x14ac:dyDescent="0.2">
      <c r="A52" s="236" t="s">
        <v>108</v>
      </c>
      <c r="B52" s="236"/>
      <c r="C52" s="236"/>
      <c r="D52" s="236"/>
      <c r="E52" s="236"/>
      <c r="F52" s="236"/>
      <c r="G52" s="236"/>
      <c r="H52" s="236"/>
      <c r="I52" s="168">
        <f>SUM(I30:I51)</f>
        <v>22320.230000000003</v>
      </c>
      <c r="J52" s="117">
        <f>SUM(J30:J51)</f>
        <v>22367.03</v>
      </c>
      <c r="K52" s="117" t="str">
        <f t="shared" si="19"/>
        <v>OK</v>
      </c>
      <c r="L52" s="211">
        <f>SUM(L30:L51)</f>
        <v>22363.47</v>
      </c>
      <c r="M52" s="117" t="str">
        <f t="shared" si="14"/>
        <v>ACIMA</v>
      </c>
    </row>
    <row r="53" spans="1:13" s="130" customFormat="1" x14ac:dyDescent="0.2">
      <c r="A53" s="237" t="s">
        <v>84</v>
      </c>
      <c r="B53" s="237"/>
      <c r="C53" s="237"/>
      <c r="D53" s="237"/>
      <c r="E53" s="237"/>
      <c r="F53" s="237"/>
      <c r="G53" s="237"/>
      <c r="H53" s="237"/>
      <c r="I53" s="237"/>
    </row>
    <row r="54" spans="1:13" ht="38.25" x14ac:dyDescent="0.2">
      <c r="A54" s="141">
        <v>86872</v>
      </c>
      <c r="B54" s="142">
        <v>4.0999999999999996</v>
      </c>
      <c r="C54" s="132" t="s">
        <v>14</v>
      </c>
      <c r="D54" s="143" t="s">
        <v>143</v>
      </c>
      <c r="E54" s="269">
        <v>2</v>
      </c>
      <c r="F54" s="168">
        <v>566.23</v>
      </c>
      <c r="G54" s="168">
        <f t="shared" ref="G54:G60" si="20">ROUND(F54*(1-$J$2),2)</f>
        <v>565.27</v>
      </c>
      <c r="H54" s="168">
        <f t="shared" ref="H54:H60" si="21">ROUND(G54*(1+$I$4),2)</f>
        <v>718.18</v>
      </c>
      <c r="I54" s="168">
        <f t="shared" ref="I54" si="22">ROUND((H54*E54),2)</f>
        <v>1436.36</v>
      </c>
      <c r="J54" s="18">
        <f t="shared" ref="J54" si="23">ROUND(((F54*(1+$I$4)*E54)),2)</f>
        <v>1438.79</v>
      </c>
      <c r="K54" s="173" t="str">
        <f t="shared" ref="K54" si="24">IF(I54&gt;J54,"ACIMA",IF(I54&lt;=(0.7*J54),"ABAIXO","OK"))</f>
        <v>OK</v>
      </c>
      <c r="L54" s="211">
        <v>1438.78</v>
      </c>
      <c r="M54" s="117" t="str">
        <f t="shared" si="14"/>
        <v>ACIMA</v>
      </c>
    </row>
    <row r="55" spans="1:13" s="136" customFormat="1" ht="38.25" x14ac:dyDescent="0.2">
      <c r="A55" s="144">
        <v>86914</v>
      </c>
      <c r="B55" s="145">
        <v>4.2</v>
      </c>
      <c r="C55" s="135" t="s">
        <v>15</v>
      </c>
      <c r="D55" s="146" t="s">
        <v>143</v>
      </c>
      <c r="E55" s="270">
        <v>2</v>
      </c>
      <c r="F55" s="169">
        <v>36.19</v>
      </c>
      <c r="G55" s="169">
        <f t="shared" si="20"/>
        <v>36.130000000000003</v>
      </c>
      <c r="H55" s="169">
        <f t="shared" si="21"/>
        <v>45.9</v>
      </c>
      <c r="I55" s="169">
        <f t="shared" ref="I55:I57" si="25">ROUND((H55*E55),2)</f>
        <v>91.8</v>
      </c>
      <c r="J55" s="18">
        <f t="shared" ref="J55:J60" si="26">ROUND(((F55*(1+$I$4)*E55)),2)</f>
        <v>91.96</v>
      </c>
      <c r="K55" s="173" t="str">
        <f t="shared" ref="K55:K60" si="27">IF(I55&gt;J55,"ACIMA",IF(I55&lt;=(0.7*J55),"ABAIXO","OK"))</f>
        <v>OK</v>
      </c>
      <c r="L55" s="212">
        <v>91.94</v>
      </c>
      <c r="M55" s="117" t="str">
        <f t="shared" si="14"/>
        <v>ACIMA</v>
      </c>
    </row>
    <row r="56" spans="1:13" ht="51" x14ac:dyDescent="0.2">
      <c r="A56" s="141">
        <v>89957</v>
      </c>
      <c r="B56" s="142">
        <v>4.3</v>
      </c>
      <c r="C56" s="132" t="s">
        <v>16</v>
      </c>
      <c r="D56" s="143" t="s">
        <v>143</v>
      </c>
      <c r="E56" s="269">
        <v>2</v>
      </c>
      <c r="F56" s="168">
        <v>95.48</v>
      </c>
      <c r="G56" s="168">
        <f t="shared" si="20"/>
        <v>95.32</v>
      </c>
      <c r="H56" s="168">
        <f t="shared" si="21"/>
        <v>121.1</v>
      </c>
      <c r="I56" s="168">
        <f t="shared" si="25"/>
        <v>242.2</v>
      </c>
      <c r="J56" s="18">
        <f t="shared" si="26"/>
        <v>242.61</v>
      </c>
      <c r="K56" s="173" t="str">
        <f t="shared" si="27"/>
        <v>OK</v>
      </c>
      <c r="L56" s="211">
        <v>242.6</v>
      </c>
      <c r="M56" s="117" t="str">
        <f t="shared" si="14"/>
        <v>ACIMA</v>
      </c>
    </row>
    <row r="57" spans="1:13" s="136" customFormat="1" ht="51" x14ac:dyDescent="0.2">
      <c r="A57" s="144">
        <v>89987</v>
      </c>
      <c r="B57" s="145">
        <v>4.4000000000000004</v>
      </c>
      <c r="C57" s="135" t="s">
        <v>17</v>
      </c>
      <c r="D57" s="146" t="s">
        <v>130</v>
      </c>
      <c r="E57" s="270">
        <v>1</v>
      </c>
      <c r="F57" s="169">
        <v>56.54</v>
      </c>
      <c r="G57" s="169">
        <f t="shared" si="20"/>
        <v>56.44</v>
      </c>
      <c r="H57" s="169">
        <f t="shared" si="21"/>
        <v>71.709999999999994</v>
      </c>
      <c r="I57" s="169">
        <f t="shared" si="25"/>
        <v>71.709999999999994</v>
      </c>
      <c r="J57" s="18">
        <f t="shared" si="26"/>
        <v>71.83</v>
      </c>
      <c r="K57" s="173" t="str">
        <f t="shared" si="27"/>
        <v>OK</v>
      </c>
      <c r="L57" s="212">
        <v>71.83</v>
      </c>
      <c r="M57" s="117" t="str">
        <f t="shared" si="14"/>
        <v>ACIMA</v>
      </c>
    </row>
    <row r="58" spans="1:13" ht="51" x14ac:dyDescent="0.2">
      <c r="A58" s="141">
        <v>89714</v>
      </c>
      <c r="B58" s="142">
        <v>4.5</v>
      </c>
      <c r="C58" s="132" t="s">
        <v>18</v>
      </c>
      <c r="D58" s="143" t="s">
        <v>124</v>
      </c>
      <c r="E58" s="269">
        <v>12</v>
      </c>
      <c r="F58" s="168">
        <v>36.75</v>
      </c>
      <c r="G58" s="168">
        <f t="shared" si="20"/>
        <v>36.69</v>
      </c>
      <c r="H58" s="168">
        <f t="shared" si="21"/>
        <v>46.61</v>
      </c>
      <c r="I58" s="168">
        <f t="shared" ref="I58:I60" si="28">ROUND((H58*E58),2)</f>
        <v>559.32000000000005</v>
      </c>
      <c r="J58" s="18">
        <f t="shared" si="26"/>
        <v>560.29</v>
      </c>
      <c r="K58" s="173" t="str">
        <f t="shared" si="27"/>
        <v>OK</v>
      </c>
      <c r="L58" s="211">
        <v>560.28</v>
      </c>
      <c r="M58" s="117" t="str">
        <f t="shared" si="14"/>
        <v>ACIMA</v>
      </c>
    </row>
    <row r="59" spans="1:13" s="136" customFormat="1" ht="51" x14ac:dyDescent="0.2">
      <c r="A59" s="144">
        <v>89744</v>
      </c>
      <c r="B59" s="145">
        <v>4.5999999999999996</v>
      </c>
      <c r="C59" s="135" t="s">
        <v>19</v>
      </c>
      <c r="D59" s="146" t="s">
        <v>130</v>
      </c>
      <c r="E59" s="270">
        <v>2</v>
      </c>
      <c r="F59" s="169">
        <v>16.87</v>
      </c>
      <c r="G59" s="169">
        <f t="shared" si="20"/>
        <v>16.84</v>
      </c>
      <c r="H59" s="169">
        <f t="shared" si="21"/>
        <v>21.4</v>
      </c>
      <c r="I59" s="169">
        <f t="shared" si="28"/>
        <v>42.8</v>
      </c>
      <c r="J59" s="18">
        <f t="shared" si="26"/>
        <v>42.87</v>
      </c>
      <c r="K59" s="173" t="str">
        <f t="shared" si="27"/>
        <v>OK</v>
      </c>
      <c r="L59" s="212">
        <v>42.86</v>
      </c>
      <c r="M59" s="117" t="str">
        <f t="shared" si="14"/>
        <v>ACIMA</v>
      </c>
    </row>
    <row r="60" spans="1:13" ht="51" x14ac:dyDescent="0.2">
      <c r="A60" s="141">
        <v>89796</v>
      </c>
      <c r="B60" s="142">
        <v>4.7</v>
      </c>
      <c r="C60" s="132" t="s">
        <v>20</v>
      </c>
      <c r="D60" s="143" t="s">
        <v>130</v>
      </c>
      <c r="E60" s="269">
        <v>2</v>
      </c>
      <c r="F60" s="168">
        <v>27.72</v>
      </c>
      <c r="G60" s="168">
        <f t="shared" si="20"/>
        <v>27.67</v>
      </c>
      <c r="H60" s="168">
        <f t="shared" si="21"/>
        <v>35.15</v>
      </c>
      <c r="I60" s="168">
        <f t="shared" si="28"/>
        <v>70.3</v>
      </c>
      <c r="J60" s="18">
        <f t="shared" si="26"/>
        <v>70.44</v>
      </c>
      <c r="K60" s="173" t="str">
        <f t="shared" si="27"/>
        <v>OK</v>
      </c>
      <c r="L60" s="211">
        <v>70.42</v>
      </c>
      <c r="M60" s="117" t="str">
        <f t="shared" si="14"/>
        <v>ACIMA</v>
      </c>
    </row>
    <row r="61" spans="1:13" s="136" customFormat="1" x14ac:dyDescent="0.2">
      <c r="A61" s="238" t="s">
        <v>108</v>
      </c>
      <c r="B61" s="238"/>
      <c r="C61" s="238"/>
      <c r="D61" s="238"/>
      <c r="E61" s="238"/>
      <c r="F61" s="238"/>
      <c r="G61" s="238"/>
      <c r="H61" s="238"/>
      <c r="I61" s="169">
        <f>SUM(I54:I60)</f>
        <v>2514.4900000000002</v>
      </c>
      <c r="J61" s="136">
        <f>SUM(J54:J60)</f>
        <v>2518.79</v>
      </c>
      <c r="K61" s="173" t="str">
        <f>IF(I60&gt;J60,"ACIMA",IF(I60&lt;=(0.7*J60),"ABAIXO","OK"))</f>
        <v>OK</v>
      </c>
      <c r="L61" s="212">
        <f>SUM(L54:L60)</f>
        <v>2518.71</v>
      </c>
      <c r="M61" s="117" t="str">
        <f t="shared" si="14"/>
        <v>ACIMA</v>
      </c>
    </row>
    <row r="62" spans="1:13" s="130" customFormat="1" x14ac:dyDescent="0.2">
      <c r="A62" s="128"/>
      <c r="B62" s="129">
        <v>5</v>
      </c>
      <c r="C62" s="147" t="s">
        <v>144</v>
      </c>
      <c r="D62" s="148"/>
      <c r="E62" s="271"/>
      <c r="F62" s="128"/>
      <c r="G62" s="128"/>
      <c r="H62" s="241"/>
      <c r="I62" s="241"/>
    </row>
    <row r="63" spans="1:13" ht="76.5" x14ac:dyDescent="0.2">
      <c r="A63" s="141">
        <v>87499</v>
      </c>
      <c r="B63" s="142">
        <v>5.0999999999999996</v>
      </c>
      <c r="C63" s="132" t="s">
        <v>21</v>
      </c>
      <c r="D63" s="149" t="s">
        <v>105</v>
      </c>
      <c r="E63" s="272">
        <v>34.5</v>
      </c>
      <c r="F63" s="170">
        <v>83.75</v>
      </c>
      <c r="G63" s="168">
        <f t="shared" ref="G63:G87" si="29">ROUND(F63*(1-$J$2),2)</f>
        <v>83.61</v>
      </c>
      <c r="H63" s="168">
        <f t="shared" ref="H63:H87" si="30">ROUND(G63*(1+$I$4),2)</f>
        <v>106.23</v>
      </c>
      <c r="I63" s="168">
        <f t="shared" ref="I63" si="31">ROUND((H63*E63),2)</f>
        <v>3664.94</v>
      </c>
      <c r="J63" s="18">
        <f t="shared" ref="J63" si="32">ROUND(((F63*(1+$I$4)*E63)),2)</f>
        <v>3670.95</v>
      </c>
      <c r="K63" s="173" t="str">
        <f t="shared" ref="K63" si="33">IF(I63&gt;J63,"ACIMA",IF(I63&lt;=(0.7*J63),"ABAIXO","OK"))</f>
        <v>OK</v>
      </c>
      <c r="L63" s="211">
        <v>3670.8</v>
      </c>
      <c r="M63" s="117" t="str">
        <f t="shared" si="14"/>
        <v>ACIMA</v>
      </c>
    </row>
    <row r="64" spans="1:13" s="136" customFormat="1" ht="76.5" x14ac:dyDescent="0.2">
      <c r="A64" s="144">
        <v>87829</v>
      </c>
      <c r="B64" s="145">
        <v>5.2</v>
      </c>
      <c r="C64" s="135" t="s">
        <v>22</v>
      </c>
      <c r="D64" s="150" t="s">
        <v>66</v>
      </c>
      <c r="E64" s="273">
        <v>69</v>
      </c>
      <c r="F64" s="171">
        <v>52.28</v>
      </c>
      <c r="G64" s="169">
        <f t="shared" si="29"/>
        <v>52.19</v>
      </c>
      <c r="H64" s="169">
        <f t="shared" si="30"/>
        <v>66.31</v>
      </c>
      <c r="I64" s="169">
        <f t="shared" ref="I64:I87" si="34">ROUND((H64*E64),2)</f>
        <v>4575.3900000000003</v>
      </c>
      <c r="J64" s="18">
        <f t="shared" ref="J64:J87" si="35">ROUND(((F64*(1+$I$4)*E64)),2)</f>
        <v>4583.1000000000004</v>
      </c>
      <c r="K64" s="173" t="str">
        <f t="shared" ref="K64:K88" si="36">IF(I64&gt;J64,"ACIMA",IF(I64&lt;=(0.7*J64),"ABAIXO","OK"))</f>
        <v>OK</v>
      </c>
      <c r="L64" s="212">
        <v>4582.9799999999996</v>
      </c>
      <c r="M64" s="117" t="str">
        <f t="shared" si="14"/>
        <v>ACIMA</v>
      </c>
    </row>
    <row r="65" spans="1:13" ht="51" x14ac:dyDescent="0.2">
      <c r="A65" s="141">
        <v>87879</v>
      </c>
      <c r="B65" s="131">
        <v>5.4</v>
      </c>
      <c r="C65" s="132" t="s">
        <v>23</v>
      </c>
      <c r="D65" s="143" t="s">
        <v>66</v>
      </c>
      <c r="E65" s="269">
        <v>69</v>
      </c>
      <c r="F65" s="168">
        <v>2.5299999999999998</v>
      </c>
      <c r="G65" s="168">
        <f t="shared" si="29"/>
        <v>2.5299999999999998</v>
      </c>
      <c r="H65" s="168">
        <f t="shared" si="30"/>
        <v>3.21</v>
      </c>
      <c r="I65" s="168">
        <f t="shared" si="34"/>
        <v>221.49</v>
      </c>
      <c r="J65" s="18">
        <f t="shared" si="35"/>
        <v>221.79</v>
      </c>
      <c r="K65" s="173" t="str">
        <f t="shared" si="36"/>
        <v>OK</v>
      </c>
      <c r="L65" s="211">
        <v>222.18</v>
      </c>
      <c r="M65" s="117" t="str">
        <f t="shared" si="14"/>
        <v>ACIMA</v>
      </c>
    </row>
    <row r="66" spans="1:13" s="136" customFormat="1" ht="63.75" x14ac:dyDescent="0.2">
      <c r="A66" s="144">
        <v>87264</v>
      </c>
      <c r="B66" s="145">
        <v>5.5</v>
      </c>
      <c r="C66" s="135" t="s">
        <v>24</v>
      </c>
      <c r="D66" s="150" t="s">
        <v>66</v>
      </c>
      <c r="E66" s="273">
        <v>69</v>
      </c>
      <c r="F66" s="171">
        <v>47.91</v>
      </c>
      <c r="G66" s="169">
        <f t="shared" si="29"/>
        <v>47.83</v>
      </c>
      <c r="H66" s="169">
        <f t="shared" si="30"/>
        <v>60.77</v>
      </c>
      <c r="I66" s="169">
        <f t="shared" si="34"/>
        <v>4193.13</v>
      </c>
      <c r="J66" s="18">
        <f t="shared" si="35"/>
        <v>4200.01</v>
      </c>
      <c r="K66" s="173" t="str">
        <f t="shared" si="36"/>
        <v>OK</v>
      </c>
      <c r="L66" s="212">
        <v>4199.34</v>
      </c>
      <c r="M66" s="117" t="str">
        <f t="shared" si="14"/>
        <v>ACIMA</v>
      </c>
    </row>
    <row r="67" spans="1:13" ht="38.25" x14ac:dyDescent="0.2">
      <c r="A67" s="118" t="s">
        <v>85</v>
      </c>
      <c r="B67" s="131">
        <v>5.6</v>
      </c>
      <c r="C67" s="132" t="s">
        <v>25</v>
      </c>
      <c r="D67" s="143" t="s">
        <v>130</v>
      </c>
      <c r="E67" s="269">
        <v>1</v>
      </c>
      <c r="F67" s="168">
        <v>59.56</v>
      </c>
      <c r="G67" s="168">
        <f t="shared" si="29"/>
        <v>59.46</v>
      </c>
      <c r="H67" s="168">
        <f t="shared" si="30"/>
        <v>75.540000000000006</v>
      </c>
      <c r="I67" s="168">
        <f t="shared" si="34"/>
        <v>75.540000000000006</v>
      </c>
      <c r="J67" s="18">
        <f t="shared" si="35"/>
        <v>75.67</v>
      </c>
      <c r="K67" s="173" t="str">
        <f t="shared" si="36"/>
        <v>OK</v>
      </c>
      <c r="L67" s="211">
        <v>75.67</v>
      </c>
      <c r="M67" s="117" t="str">
        <f t="shared" si="14"/>
        <v>ACIMA</v>
      </c>
    </row>
    <row r="68" spans="1:13" s="136" customFormat="1" x14ac:dyDescent="0.2">
      <c r="A68" s="120" t="s">
        <v>87</v>
      </c>
      <c r="B68" s="134">
        <v>5.7</v>
      </c>
      <c r="C68" s="135" t="s">
        <v>145</v>
      </c>
      <c r="D68" s="146" t="s">
        <v>66</v>
      </c>
      <c r="E68" s="270">
        <v>2.1</v>
      </c>
      <c r="F68" s="169">
        <v>83.87</v>
      </c>
      <c r="G68" s="169">
        <f t="shared" si="29"/>
        <v>83.73</v>
      </c>
      <c r="H68" s="169">
        <f t="shared" si="30"/>
        <v>106.38</v>
      </c>
      <c r="I68" s="169">
        <f t="shared" si="34"/>
        <v>223.4</v>
      </c>
      <c r="J68" s="18">
        <f t="shared" si="35"/>
        <v>223.77</v>
      </c>
      <c r="K68" s="173" t="str">
        <f t="shared" si="36"/>
        <v>OK</v>
      </c>
      <c r="L68" s="212">
        <v>223.75</v>
      </c>
      <c r="M68" s="117" t="str">
        <f t="shared" si="14"/>
        <v>ACIMA</v>
      </c>
    </row>
    <row r="69" spans="1:13" ht="51" x14ac:dyDescent="0.2">
      <c r="A69" s="141">
        <v>87261</v>
      </c>
      <c r="B69" s="131">
        <v>5.8</v>
      </c>
      <c r="C69" s="132" t="s">
        <v>26</v>
      </c>
      <c r="D69" s="143" t="s">
        <v>105</v>
      </c>
      <c r="E69" s="269">
        <v>7.81</v>
      </c>
      <c r="F69" s="168">
        <v>90.47</v>
      </c>
      <c r="G69" s="168">
        <f t="shared" si="29"/>
        <v>90.32</v>
      </c>
      <c r="H69" s="168">
        <f t="shared" si="30"/>
        <v>114.75</v>
      </c>
      <c r="I69" s="168">
        <f t="shared" si="34"/>
        <v>896.2</v>
      </c>
      <c r="J69" s="18">
        <f t="shared" si="35"/>
        <v>897.7</v>
      </c>
      <c r="K69" s="173" t="str">
        <f t="shared" si="36"/>
        <v>OK</v>
      </c>
      <c r="L69" s="211">
        <v>897.68</v>
      </c>
      <c r="M69" s="117" t="str">
        <f t="shared" si="14"/>
        <v>ACIMA</v>
      </c>
    </row>
    <row r="70" spans="1:13" s="136" customFormat="1" ht="51" x14ac:dyDescent="0.2">
      <c r="A70" s="144">
        <v>87263</v>
      </c>
      <c r="B70" s="145">
        <v>5.9</v>
      </c>
      <c r="C70" s="135" t="s">
        <v>27</v>
      </c>
      <c r="D70" s="150" t="s">
        <v>134</v>
      </c>
      <c r="E70" s="273">
        <v>309.87</v>
      </c>
      <c r="F70" s="171">
        <v>75.87</v>
      </c>
      <c r="G70" s="171">
        <f t="shared" si="29"/>
        <v>75.739999999999995</v>
      </c>
      <c r="H70" s="171">
        <f t="shared" si="30"/>
        <v>96.23</v>
      </c>
      <c r="I70" s="171">
        <f t="shared" si="34"/>
        <v>29818.79</v>
      </c>
      <c r="J70" s="18">
        <f t="shared" si="35"/>
        <v>29869.25</v>
      </c>
      <c r="K70" s="173" t="str">
        <f t="shared" si="36"/>
        <v>OK</v>
      </c>
      <c r="L70" s="212">
        <v>29868.36</v>
      </c>
      <c r="M70" s="117" t="str">
        <f t="shared" si="14"/>
        <v>ACIMA</v>
      </c>
    </row>
    <row r="71" spans="1:13" ht="51" x14ac:dyDescent="0.2">
      <c r="A71" s="141">
        <v>88476</v>
      </c>
      <c r="B71" s="139">
        <v>5.0999999999999996</v>
      </c>
      <c r="C71" s="132" t="s">
        <v>28</v>
      </c>
      <c r="D71" s="143" t="s">
        <v>134</v>
      </c>
      <c r="E71" s="269">
        <v>257.18</v>
      </c>
      <c r="F71" s="168">
        <v>16.489999999999998</v>
      </c>
      <c r="G71" s="168">
        <f t="shared" si="29"/>
        <v>16.46</v>
      </c>
      <c r="H71" s="168">
        <f t="shared" si="30"/>
        <v>20.91</v>
      </c>
      <c r="I71" s="168">
        <f t="shared" si="34"/>
        <v>5377.63</v>
      </c>
      <c r="J71" s="18">
        <f t="shared" si="35"/>
        <v>5388.06</v>
      </c>
      <c r="K71" s="173" t="str">
        <f t="shared" si="36"/>
        <v>OK</v>
      </c>
      <c r="L71" s="211">
        <v>5387.96</v>
      </c>
      <c r="M71" s="117" t="str">
        <f t="shared" si="14"/>
        <v>ACIMA</v>
      </c>
    </row>
    <row r="72" spans="1:13" s="136" customFormat="1" ht="38.25" x14ac:dyDescent="0.2">
      <c r="A72" s="144">
        <v>84161</v>
      </c>
      <c r="B72" s="138">
        <v>5.1100000000000003</v>
      </c>
      <c r="C72" s="135" t="s">
        <v>29</v>
      </c>
      <c r="D72" s="146" t="s">
        <v>146</v>
      </c>
      <c r="E72" s="270">
        <v>43</v>
      </c>
      <c r="F72" s="169">
        <v>31.95</v>
      </c>
      <c r="G72" s="169">
        <f t="shared" si="29"/>
        <v>31.9</v>
      </c>
      <c r="H72" s="169">
        <f t="shared" si="30"/>
        <v>40.53</v>
      </c>
      <c r="I72" s="169">
        <f t="shared" si="34"/>
        <v>1742.79</v>
      </c>
      <c r="J72" s="18">
        <f t="shared" si="35"/>
        <v>1745.48</v>
      </c>
      <c r="K72" s="173" t="str">
        <f t="shared" si="36"/>
        <v>OK</v>
      </c>
      <c r="L72" s="212">
        <v>1745.37</v>
      </c>
      <c r="M72" s="117" t="str">
        <f t="shared" si="14"/>
        <v>ACIMA</v>
      </c>
    </row>
    <row r="73" spans="1:13" ht="25.5" x14ac:dyDescent="0.2">
      <c r="A73" s="118" t="s">
        <v>67</v>
      </c>
      <c r="B73" s="139">
        <v>5.12</v>
      </c>
      <c r="C73" s="132" t="s">
        <v>76</v>
      </c>
      <c r="D73" s="143" t="s">
        <v>146</v>
      </c>
      <c r="E73" s="269">
        <v>43</v>
      </c>
      <c r="F73" s="168">
        <v>6.88</v>
      </c>
      <c r="G73" s="168">
        <f t="shared" si="29"/>
        <v>6.87</v>
      </c>
      <c r="H73" s="168">
        <f t="shared" si="30"/>
        <v>8.73</v>
      </c>
      <c r="I73" s="168">
        <f t="shared" si="34"/>
        <v>375.39</v>
      </c>
      <c r="J73" s="18">
        <f t="shared" si="35"/>
        <v>375.86</v>
      </c>
      <c r="K73" s="173" t="str">
        <f t="shared" si="36"/>
        <v>OK</v>
      </c>
      <c r="L73" s="211">
        <v>375.82</v>
      </c>
      <c r="M73" s="117" t="str">
        <f t="shared" si="14"/>
        <v>ACIMA</v>
      </c>
    </row>
    <row r="74" spans="1:13" s="136" customFormat="1" ht="25.5" x14ac:dyDescent="0.2">
      <c r="A74" s="120" t="s">
        <v>68</v>
      </c>
      <c r="B74" s="138">
        <v>5.13</v>
      </c>
      <c r="C74" s="135" t="s">
        <v>69</v>
      </c>
      <c r="D74" s="146" t="s">
        <v>134</v>
      </c>
      <c r="E74" s="270">
        <v>128</v>
      </c>
      <c r="F74" s="169">
        <v>112.82</v>
      </c>
      <c r="G74" s="169">
        <f t="shared" si="29"/>
        <v>112.63</v>
      </c>
      <c r="H74" s="169">
        <f t="shared" si="30"/>
        <v>143.1</v>
      </c>
      <c r="I74" s="169">
        <f t="shared" si="34"/>
        <v>18316.8</v>
      </c>
      <c r="J74" s="18">
        <f t="shared" si="35"/>
        <v>18347.240000000002</v>
      </c>
      <c r="K74" s="173" t="str">
        <f t="shared" si="36"/>
        <v>OK</v>
      </c>
      <c r="L74" s="212">
        <v>18346.240000000002</v>
      </c>
      <c r="M74" s="117" t="str">
        <f t="shared" si="14"/>
        <v>ACIMA</v>
      </c>
    </row>
    <row r="75" spans="1:13" ht="38.25" x14ac:dyDescent="0.2">
      <c r="A75" s="141">
        <v>88476</v>
      </c>
      <c r="B75" s="139">
        <v>5.14</v>
      </c>
      <c r="C75" s="132" t="s">
        <v>30</v>
      </c>
      <c r="D75" s="143" t="s">
        <v>134</v>
      </c>
      <c r="E75" s="269">
        <v>128</v>
      </c>
      <c r="F75" s="168">
        <v>16.489999999999998</v>
      </c>
      <c r="G75" s="168">
        <f t="shared" si="29"/>
        <v>16.46</v>
      </c>
      <c r="H75" s="168">
        <f t="shared" si="30"/>
        <v>20.91</v>
      </c>
      <c r="I75" s="168">
        <f t="shared" si="34"/>
        <v>2676.48</v>
      </c>
      <c r="J75" s="18">
        <f t="shared" si="35"/>
        <v>2681.67</v>
      </c>
      <c r="K75" s="173" t="str">
        <f t="shared" si="36"/>
        <v>OK</v>
      </c>
      <c r="L75" s="211">
        <v>2681.6</v>
      </c>
      <c r="M75" s="117" t="str">
        <f t="shared" si="14"/>
        <v>ACIMA</v>
      </c>
    </row>
    <row r="76" spans="1:13" s="136" customFormat="1" ht="25.5" x14ac:dyDescent="0.2">
      <c r="A76" s="120" t="s">
        <v>86</v>
      </c>
      <c r="B76" s="138">
        <v>5.15</v>
      </c>
      <c r="C76" s="135" t="s">
        <v>70</v>
      </c>
      <c r="D76" s="146" t="s">
        <v>105</v>
      </c>
      <c r="E76" s="270">
        <v>2.9</v>
      </c>
      <c r="F76" s="169">
        <v>379.14</v>
      </c>
      <c r="G76" s="169">
        <f t="shared" si="29"/>
        <v>378.5</v>
      </c>
      <c r="H76" s="169">
        <f t="shared" si="30"/>
        <v>480.88</v>
      </c>
      <c r="I76" s="169">
        <f t="shared" si="34"/>
        <v>1394.55</v>
      </c>
      <c r="J76" s="18">
        <f t="shared" si="35"/>
        <v>1396.92</v>
      </c>
      <c r="K76" s="173" t="str">
        <f t="shared" si="36"/>
        <v>OK</v>
      </c>
      <c r="L76" s="212">
        <v>1395.93</v>
      </c>
      <c r="M76" s="117" t="str">
        <f t="shared" si="14"/>
        <v>ACIMA</v>
      </c>
    </row>
    <row r="77" spans="1:13" ht="25.5" x14ac:dyDescent="0.2">
      <c r="A77" s="118" t="s">
        <v>31</v>
      </c>
      <c r="B77" s="139">
        <v>5.16</v>
      </c>
      <c r="C77" s="132" t="s">
        <v>32</v>
      </c>
      <c r="D77" s="143" t="s">
        <v>134</v>
      </c>
      <c r="E77" s="269">
        <v>96.48</v>
      </c>
      <c r="F77" s="168">
        <v>32.479999999999997</v>
      </c>
      <c r="G77" s="168">
        <f t="shared" si="29"/>
        <v>32.43</v>
      </c>
      <c r="H77" s="168">
        <f t="shared" si="30"/>
        <v>41.2</v>
      </c>
      <c r="I77" s="168">
        <f t="shared" si="34"/>
        <v>3974.98</v>
      </c>
      <c r="J77" s="18">
        <f t="shared" si="35"/>
        <v>3981.33</v>
      </c>
      <c r="K77" s="173" t="str">
        <f t="shared" si="36"/>
        <v>OK</v>
      </c>
      <c r="L77" s="211">
        <v>3980.76</v>
      </c>
      <c r="M77" s="117" t="str">
        <f t="shared" si="14"/>
        <v>ACIMA</v>
      </c>
    </row>
    <row r="78" spans="1:13" s="136" customFormat="1" ht="25.5" x14ac:dyDescent="0.2">
      <c r="A78" s="120" t="s">
        <v>31</v>
      </c>
      <c r="B78" s="138">
        <v>5.17</v>
      </c>
      <c r="C78" s="135" t="s">
        <v>71</v>
      </c>
      <c r="D78" s="146" t="s">
        <v>134</v>
      </c>
      <c r="E78" s="270">
        <v>129.36000000000001</v>
      </c>
      <c r="F78" s="169">
        <v>32.479999999999997</v>
      </c>
      <c r="G78" s="169">
        <f t="shared" si="29"/>
        <v>32.43</v>
      </c>
      <c r="H78" s="169">
        <f t="shared" si="30"/>
        <v>41.2</v>
      </c>
      <c r="I78" s="169">
        <f t="shared" si="34"/>
        <v>5329.63</v>
      </c>
      <c r="J78" s="18">
        <f t="shared" si="35"/>
        <v>5338.15</v>
      </c>
      <c r="K78" s="173" t="str">
        <f t="shared" si="36"/>
        <v>OK</v>
      </c>
      <c r="L78" s="212">
        <v>5337.39</v>
      </c>
      <c r="M78" s="117" t="str">
        <f t="shared" si="14"/>
        <v>ACIMA</v>
      </c>
    </row>
    <row r="79" spans="1:13" x14ac:dyDescent="0.2">
      <c r="A79" s="118" t="s">
        <v>31</v>
      </c>
      <c r="B79" s="139">
        <v>5.18</v>
      </c>
      <c r="C79" s="132" t="s">
        <v>33</v>
      </c>
      <c r="D79" s="143" t="s">
        <v>134</v>
      </c>
      <c r="E79" s="269">
        <v>15.75</v>
      </c>
      <c r="F79" s="168">
        <v>32.479999999999997</v>
      </c>
      <c r="G79" s="168">
        <f t="shared" si="29"/>
        <v>32.43</v>
      </c>
      <c r="H79" s="168">
        <f t="shared" si="30"/>
        <v>41.2</v>
      </c>
      <c r="I79" s="168">
        <f t="shared" si="34"/>
        <v>648.9</v>
      </c>
      <c r="J79" s="18">
        <f t="shared" si="35"/>
        <v>649.94000000000005</v>
      </c>
      <c r="K79" s="173" t="str">
        <f t="shared" si="36"/>
        <v>OK</v>
      </c>
      <c r="L79" s="211">
        <v>649.84</v>
      </c>
      <c r="M79" s="117" t="str">
        <f t="shared" si="14"/>
        <v>ACIMA</v>
      </c>
    </row>
    <row r="80" spans="1:13" s="136" customFormat="1" ht="25.5" x14ac:dyDescent="0.2">
      <c r="A80" s="120" t="s">
        <v>34</v>
      </c>
      <c r="B80" s="138">
        <v>5.19</v>
      </c>
      <c r="C80" s="135" t="s">
        <v>35</v>
      </c>
      <c r="D80" s="146" t="s">
        <v>134</v>
      </c>
      <c r="E80" s="270">
        <v>0.62</v>
      </c>
      <c r="F80" s="169">
        <v>211.97</v>
      </c>
      <c r="G80" s="169">
        <f t="shared" si="29"/>
        <v>211.61</v>
      </c>
      <c r="H80" s="169">
        <f t="shared" si="30"/>
        <v>268.85000000000002</v>
      </c>
      <c r="I80" s="169">
        <f t="shared" si="34"/>
        <v>166.69</v>
      </c>
      <c r="J80" s="18">
        <f t="shared" si="35"/>
        <v>166.97</v>
      </c>
      <c r="K80" s="173" t="str">
        <f t="shared" si="36"/>
        <v>OK</v>
      </c>
      <c r="L80" s="212">
        <v>166.96</v>
      </c>
      <c r="M80" s="117" t="str">
        <f t="shared" si="14"/>
        <v>ACIMA</v>
      </c>
    </row>
    <row r="81" spans="1:13" ht="38.25" x14ac:dyDescent="0.2">
      <c r="A81" s="137">
        <v>72181</v>
      </c>
      <c r="B81" s="139">
        <v>5.2</v>
      </c>
      <c r="C81" s="132" t="s">
        <v>147</v>
      </c>
      <c r="D81" s="143" t="s">
        <v>134</v>
      </c>
      <c r="E81" s="269">
        <v>14.4</v>
      </c>
      <c r="F81" s="168">
        <v>26.2</v>
      </c>
      <c r="G81" s="168">
        <f t="shared" si="29"/>
        <v>26.16</v>
      </c>
      <c r="H81" s="168">
        <f t="shared" si="30"/>
        <v>33.24</v>
      </c>
      <c r="I81" s="168">
        <f t="shared" si="34"/>
        <v>478.66</v>
      </c>
      <c r="J81" s="18">
        <f t="shared" si="35"/>
        <v>479.33</v>
      </c>
      <c r="K81" s="173" t="str">
        <f t="shared" si="36"/>
        <v>OK</v>
      </c>
      <c r="L81" s="211">
        <v>479.23</v>
      </c>
      <c r="M81" s="117" t="str">
        <f t="shared" si="14"/>
        <v>ACIMA</v>
      </c>
    </row>
    <row r="82" spans="1:13" s="136" customFormat="1" ht="38.25" x14ac:dyDescent="0.2">
      <c r="A82" s="120" t="s">
        <v>36</v>
      </c>
      <c r="B82" s="138">
        <v>5.21</v>
      </c>
      <c r="C82" s="140" t="s">
        <v>37</v>
      </c>
      <c r="D82" s="146" t="s">
        <v>134</v>
      </c>
      <c r="E82" s="270">
        <v>85</v>
      </c>
      <c r="F82" s="169">
        <v>33.61</v>
      </c>
      <c r="G82" s="169">
        <f t="shared" si="29"/>
        <v>33.549999999999997</v>
      </c>
      <c r="H82" s="169">
        <f t="shared" si="30"/>
        <v>42.63</v>
      </c>
      <c r="I82" s="169">
        <f t="shared" si="34"/>
        <v>3623.55</v>
      </c>
      <c r="J82" s="18">
        <f t="shared" si="35"/>
        <v>3629.63</v>
      </c>
      <c r="K82" s="173" t="str">
        <f t="shared" si="36"/>
        <v>OK</v>
      </c>
      <c r="L82" s="212">
        <v>3629.5</v>
      </c>
      <c r="M82" s="117" t="str">
        <f t="shared" si="14"/>
        <v>ACIMA</v>
      </c>
    </row>
    <row r="83" spans="1:13" ht="38.25" x14ac:dyDescent="0.2">
      <c r="A83" s="118" t="s">
        <v>77</v>
      </c>
      <c r="B83" s="139">
        <v>5.22</v>
      </c>
      <c r="C83" s="132" t="s">
        <v>148</v>
      </c>
      <c r="D83" s="143" t="s">
        <v>134</v>
      </c>
      <c r="E83" s="269">
        <v>413.37</v>
      </c>
      <c r="F83" s="168">
        <v>68.38</v>
      </c>
      <c r="G83" s="168">
        <f t="shared" si="29"/>
        <v>68.260000000000005</v>
      </c>
      <c r="H83" s="168">
        <f t="shared" si="30"/>
        <v>86.72</v>
      </c>
      <c r="I83" s="168">
        <f t="shared" si="34"/>
        <v>35847.449999999997</v>
      </c>
      <c r="J83" s="18">
        <f t="shared" si="35"/>
        <v>35912.26</v>
      </c>
      <c r="K83" s="173" t="str">
        <f t="shared" si="36"/>
        <v>OK</v>
      </c>
      <c r="L83" s="211">
        <v>35909.449999999997</v>
      </c>
      <c r="M83" s="117" t="str">
        <f t="shared" si="14"/>
        <v>ACIMA</v>
      </c>
    </row>
    <row r="84" spans="1:13" s="136" customFormat="1" ht="51" x14ac:dyDescent="0.2">
      <c r="A84" s="120" t="s">
        <v>78</v>
      </c>
      <c r="B84" s="138">
        <v>5.23</v>
      </c>
      <c r="C84" s="135" t="s">
        <v>72</v>
      </c>
      <c r="D84" s="146" t="s">
        <v>134</v>
      </c>
      <c r="E84" s="270">
        <v>428.82</v>
      </c>
      <c r="F84" s="169">
        <v>28.39</v>
      </c>
      <c r="G84" s="169">
        <f t="shared" si="29"/>
        <v>28.34</v>
      </c>
      <c r="H84" s="169">
        <f t="shared" si="30"/>
        <v>36.01</v>
      </c>
      <c r="I84" s="169">
        <f t="shared" si="34"/>
        <v>15441.81</v>
      </c>
      <c r="J84" s="18">
        <f t="shared" si="35"/>
        <v>15467.32</v>
      </c>
      <c r="K84" s="173" t="str">
        <f t="shared" si="36"/>
        <v>OK</v>
      </c>
      <c r="L84" s="212">
        <v>15463.24</v>
      </c>
      <c r="M84" s="117" t="str">
        <f t="shared" si="14"/>
        <v>ACIMA</v>
      </c>
    </row>
    <row r="85" spans="1:13" ht="38.25" x14ac:dyDescent="0.2">
      <c r="A85" s="137">
        <v>95969</v>
      </c>
      <c r="B85" s="139">
        <v>5.24</v>
      </c>
      <c r="C85" s="132" t="s">
        <v>38</v>
      </c>
      <c r="D85" s="143" t="s">
        <v>149</v>
      </c>
      <c r="E85" s="269">
        <v>1.23</v>
      </c>
      <c r="F85" s="168">
        <v>1848.93</v>
      </c>
      <c r="G85" s="168">
        <f t="shared" si="29"/>
        <v>1845.8</v>
      </c>
      <c r="H85" s="168">
        <f t="shared" si="30"/>
        <v>2345.09</v>
      </c>
      <c r="I85" s="168">
        <f t="shared" si="34"/>
        <v>2884.46</v>
      </c>
      <c r="J85" s="18">
        <f t="shared" si="35"/>
        <v>2889.35</v>
      </c>
      <c r="K85" s="173" t="str">
        <f t="shared" si="36"/>
        <v>OK</v>
      </c>
      <c r="L85" s="211">
        <v>2894.98</v>
      </c>
      <c r="M85" s="117" t="str">
        <f t="shared" si="14"/>
        <v>ACIMA</v>
      </c>
    </row>
    <row r="86" spans="1:13" s="136" customFormat="1" ht="51" x14ac:dyDescent="0.2">
      <c r="A86" s="133">
        <v>91005</v>
      </c>
      <c r="B86" s="138">
        <v>5.25</v>
      </c>
      <c r="C86" s="140" t="s">
        <v>39</v>
      </c>
      <c r="D86" s="146" t="s">
        <v>134</v>
      </c>
      <c r="E86" s="270">
        <v>2.0099999999999998</v>
      </c>
      <c r="F86" s="169">
        <v>13.33</v>
      </c>
      <c r="G86" s="169">
        <v>13</v>
      </c>
      <c r="H86" s="169">
        <f t="shared" si="30"/>
        <v>16.52</v>
      </c>
      <c r="I86" s="169">
        <f t="shared" si="34"/>
        <v>33.21</v>
      </c>
      <c r="J86" s="18">
        <f t="shared" si="35"/>
        <v>34.04</v>
      </c>
      <c r="K86" s="173" t="str">
        <f t="shared" si="36"/>
        <v>OK</v>
      </c>
      <c r="L86" s="212">
        <v>33.97</v>
      </c>
      <c r="M86" s="117" t="str">
        <f t="shared" si="14"/>
        <v>ACIMA</v>
      </c>
    </row>
    <row r="87" spans="1:13" ht="51" x14ac:dyDescent="0.2">
      <c r="A87" s="137">
        <v>94964</v>
      </c>
      <c r="B87" s="139">
        <v>5.26</v>
      </c>
      <c r="C87" s="152" t="s">
        <v>40</v>
      </c>
      <c r="D87" s="143" t="s">
        <v>149</v>
      </c>
      <c r="E87" s="269">
        <v>0.98</v>
      </c>
      <c r="F87" s="168">
        <v>300.89</v>
      </c>
      <c r="G87" s="168">
        <f t="shared" si="29"/>
        <v>300.38</v>
      </c>
      <c r="H87" s="168">
        <f t="shared" si="30"/>
        <v>381.63</v>
      </c>
      <c r="I87" s="168">
        <f t="shared" si="34"/>
        <v>374</v>
      </c>
      <c r="J87" s="18">
        <f t="shared" si="35"/>
        <v>374.64</v>
      </c>
      <c r="K87" s="173" t="str">
        <f t="shared" si="36"/>
        <v>OK</v>
      </c>
      <c r="L87" s="211">
        <v>374.25</v>
      </c>
      <c r="M87" s="117" t="str">
        <f t="shared" si="14"/>
        <v>ACIMA</v>
      </c>
    </row>
    <row r="88" spans="1:13" s="136" customFormat="1" x14ac:dyDescent="0.2">
      <c r="A88" s="238" t="s">
        <v>108</v>
      </c>
      <c r="B88" s="238"/>
      <c r="C88" s="238"/>
      <c r="D88" s="238"/>
      <c r="E88" s="238"/>
      <c r="F88" s="238"/>
      <c r="G88" s="238"/>
      <c r="H88" s="238"/>
      <c r="I88" s="169">
        <f>SUM(I63:I87)</f>
        <v>142355.85999999999</v>
      </c>
      <c r="J88" s="18">
        <f>SUM(J63:J87)</f>
        <v>142600.43000000005</v>
      </c>
      <c r="K88" s="173" t="str">
        <f t="shared" si="36"/>
        <v>OK</v>
      </c>
      <c r="L88" s="212">
        <f>SUM(L63:L87)</f>
        <v>142593.25</v>
      </c>
      <c r="M88" s="117" t="str">
        <f t="shared" si="14"/>
        <v>ACIMA</v>
      </c>
    </row>
    <row r="89" spans="1:13" x14ac:dyDescent="0.2">
      <c r="A89" s="153"/>
      <c r="B89" s="154">
        <v>6</v>
      </c>
      <c r="C89" s="155" t="s">
        <v>150</v>
      </c>
      <c r="D89" s="156"/>
      <c r="E89" s="274"/>
      <c r="F89" s="153"/>
      <c r="G89" s="153"/>
      <c r="H89" s="239"/>
      <c r="I89" s="239"/>
    </row>
    <row r="90" spans="1:13" ht="38.25" x14ac:dyDescent="0.2">
      <c r="A90" s="137">
        <v>72144</v>
      </c>
      <c r="B90" s="131">
        <v>6.1</v>
      </c>
      <c r="C90" s="132" t="s">
        <v>151</v>
      </c>
      <c r="D90" s="157" t="s">
        <v>152</v>
      </c>
      <c r="E90" s="269">
        <v>8</v>
      </c>
      <c r="F90" s="168">
        <v>67.510000000000005</v>
      </c>
      <c r="G90" s="168">
        <f t="shared" ref="G90:G94" si="37">ROUND(F90*(1-$J$2),2)</f>
        <v>67.400000000000006</v>
      </c>
      <c r="H90" s="168">
        <f t="shared" ref="H90:H94" si="38">ROUND(G90*(1+$I$4),2)</f>
        <v>85.63</v>
      </c>
      <c r="I90" s="168">
        <f t="shared" ref="I90" si="39">ROUND((H90*E90),2)</f>
        <v>685.04</v>
      </c>
      <c r="J90" s="18">
        <f t="shared" ref="J90" si="40">ROUND(((F90*(1+$I$4)*E90)),2)</f>
        <v>686.17</v>
      </c>
      <c r="K90" s="173" t="str">
        <f t="shared" ref="K90" si="41">IF(I90&gt;J90,"ACIMA",IF(I90&lt;=(0.7*J90),"ABAIXO","OK"))</f>
        <v>OK</v>
      </c>
      <c r="L90" s="211">
        <v>686.16</v>
      </c>
      <c r="M90" s="117" t="str">
        <f t="shared" ref="M90:M95" si="42">IF(L90&gt;=I90,"ACIMA")</f>
        <v>ACIMA</v>
      </c>
    </row>
    <row r="91" spans="1:13" s="136" customFormat="1" ht="38.25" x14ac:dyDescent="0.2">
      <c r="A91" s="151" t="s">
        <v>41</v>
      </c>
      <c r="B91" s="134">
        <v>6.2</v>
      </c>
      <c r="C91" s="135" t="s">
        <v>42</v>
      </c>
      <c r="D91" s="158" t="s">
        <v>152</v>
      </c>
      <c r="E91" s="270">
        <v>1</v>
      </c>
      <c r="F91" s="169">
        <v>613.94000000000005</v>
      </c>
      <c r="G91" s="169">
        <f t="shared" si="37"/>
        <v>612.9</v>
      </c>
      <c r="H91" s="169">
        <f t="shared" si="38"/>
        <v>778.69</v>
      </c>
      <c r="I91" s="169">
        <f t="shared" ref="I91:I94" si="43">ROUND((H91*E91),2)</f>
        <v>778.69</v>
      </c>
      <c r="J91" s="18">
        <f t="shared" ref="J91:J94" si="44">ROUND(((F91*(1+$I$4)*E91)),2)</f>
        <v>780.01</v>
      </c>
      <c r="K91" s="173" t="str">
        <f t="shared" ref="K91:K95" si="45">IF(I91&gt;J91,"ACIMA",IF(I91&lt;=(0.7*J91),"ABAIXO","OK"))</f>
        <v>OK</v>
      </c>
      <c r="L91" s="212">
        <v>780.01</v>
      </c>
      <c r="M91" s="117" t="str">
        <f t="shared" si="42"/>
        <v>ACIMA</v>
      </c>
    </row>
    <row r="92" spans="1:13" ht="51" x14ac:dyDescent="0.2">
      <c r="A92" s="141">
        <v>90830</v>
      </c>
      <c r="B92" s="131">
        <v>6.3</v>
      </c>
      <c r="C92" s="132" t="s">
        <v>43</v>
      </c>
      <c r="D92" s="159" t="s">
        <v>152</v>
      </c>
      <c r="E92" s="269">
        <v>1</v>
      </c>
      <c r="F92" s="168">
        <v>84.33</v>
      </c>
      <c r="G92" s="168">
        <f t="shared" si="37"/>
        <v>84.19</v>
      </c>
      <c r="H92" s="168">
        <f t="shared" si="38"/>
        <v>106.96</v>
      </c>
      <c r="I92" s="168">
        <f t="shared" si="43"/>
        <v>106.96</v>
      </c>
      <c r="J92" s="18">
        <f t="shared" si="44"/>
        <v>107.14</v>
      </c>
      <c r="K92" s="173" t="str">
        <f t="shared" si="45"/>
        <v>OK</v>
      </c>
      <c r="L92" s="211">
        <v>107.14</v>
      </c>
      <c r="M92" s="117" t="str">
        <f t="shared" si="42"/>
        <v>ACIMA</v>
      </c>
    </row>
    <row r="93" spans="1:13" s="136" customFormat="1" ht="38.25" x14ac:dyDescent="0.2">
      <c r="A93" s="120" t="s">
        <v>79</v>
      </c>
      <c r="B93" s="134">
        <v>6.4</v>
      </c>
      <c r="C93" s="135" t="s">
        <v>44</v>
      </c>
      <c r="D93" s="158" t="s">
        <v>152</v>
      </c>
      <c r="E93" s="270">
        <v>2</v>
      </c>
      <c r="F93" s="169">
        <v>133.18</v>
      </c>
      <c r="G93" s="169">
        <f t="shared" si="37"/>
        <v>132.94999999999999</v>
      </c>
      <c r="H93" s="169">
        <f t="shared" si="38"/>
        <v>168.91</v>
      </c>
      <c r="I93" s="169">
        <f t="shared" si="43"/>
        <v>337.82</v>
      </c>
      <c r="J93" s="18">
        <f t="shared" si="44"/>
        <v>338.41</v>
      </c>
      <c r="K93" s="173" t="str">
        <f t="shared" si="45"/>
        <v>OK</v>
      </c>
      <c r="L93" s="212">
        <v>338.4</v>
      </c>
      <c r="M93" s="117" t="str">
        <f t="shared" si="42"/>
        <v>ACIMA</v>
      </c>
    </row>
    <row r="94" spans="1:13" ht="25.5" x14ac:dyDescent="0.2">
      <c r="A94" s="118" t="s">
        <v>88</v>
      </c>
      <c r="B94" s="131">
        <v>6.5</v>
      </c>
      <c r="C94" s="132" t="s">
        <v>45</v>
      </c>
      <c r="D94" s="118" t="s">
        <v>146</v>
      </c>
      <c r="E94" s="269">
        <v>30.8</v>
      </c>
      <c r="F94" s="168">
        <v>553.26</v>
      </c>
      <c r="G94" s="168">
        <f t="shared" si="37"/>
        <v>552.32000000000005</v>
      </c>
      <c r="H94" s="168">
        <f t="shared" si="38"/>
        <v>701.72</v>
      </c>
      <c r="I94" s="168">
        <f t="shared" si="43"/>
        <v>21612.98</v>
      </c>
      <c r="J94" s="18">
        <f t="shared" si="44"/>
        <v>21649.84</v>
      </c>
      <c r="K94" s="173" t="str">
        <f t="shared" si="45"/>
        <v>OK</v>
      </c>
      <c r="L94" s="211">
        <v>21649.62</v>
      </c>
      <c r="M94" s="117" t="str">
        <f t="shared" si="42"/>
        <v>ACIMA</v>
      </c>
    </row>
    <row r="95" spans="1:13" s="136" customFormat="1" x14ac:dyDescent="0.2">
      <c r="A95" s="238" t="s">
        <v>108</v>
      </c>
      <c r="B95" s="238"/>
      <c r="C95" s="238"/>
      <c r="D95" s="238"/>
      <c r="E95" s="238"/>
      <c r="F95" s="238"/>
      <c r="G95" s="238"/>
      <c r="H95" s="238"/>
      <c r="I95" s="169">
        <f>SUM(I90:I94)</f>
        <v>23521.489999999998</v>
      </c>
      <c r="J95" s="136">
        <f>SUM(J90:J94)</f>
        <v>23561.57</v>
      </c>
      <c r="K95" s="173" t="str">
        <f t="shared" si="45"/>
        <v>OK</v>
      </c>
      <c r="L95" s="212">
        <f>SUM(L90:L94)</f>
        <v>23561.329999999998</v>
      </c>
      <c r="M95" s="117" t="str">
        <f t="shared" si="42"/>
        <v>ACIMA</v>
      </c>
    </row>
    <row r="96" spans="1:13" x14ac:dyDescent="0.2">
      <c r="A96" s="153"/>
      <c r="B96" s="154">
        <v>7</v>
      </c>
      <c r="C96" s="160" t="s">
        <v>153</v>
      </c>
      <c r="D96" s="156"/>
      <c r="E96" s="274"/>
      <c r="F96" s="153"/>
      <c r="G96" s="153"/>
      <c r="H96" s="239"/>
      <c r="I96" s="239"/>
    </row>
    <row r="97" spans="1:13" ht="25.5" x14ac:dyDescent="0.2">
      <c r="A97" s="141">
        <v>88487</v>
      </c>
      <c r="B97" s="142">
        <v>7.1</v>
      </c>
      <c r="C97" s="132" t="s">
        <v>46</v>
      </c>
      <c r="D97" s="118" t="s">
        <v>66</v>
      </c>
      <c r="E97" s="269">
        <v>5603.5</v>
      </c>
      <c r="F97" s="168">
        <v>8.4499999999999993</v>
      </c>
      <c r="G97" s="168">
        <f t="shared" ref="G97:G102" si="46">ROUND(F97*(1-$J$2),2)</f>
        <v>8.44</v>
      </c>
      <c r="H97" s="168">
        <f t="shared" ref="H97:H102" si="47">ROUND(G97*(1+$I$4),2)</f>
        <v>10.72</v>
      </c>
      <c r="I97" s="168">
        <f t="shared" ref="I97" si="48">ROUND((H97*E97),2)</f>
        <v>60069.52</v>
      </c>
      <c r="J97" s="18">
        <f t="shared" ref="J97" si="49">ROUND(((F97*(1+$I$4)*E97)),2)</f>
        <v>60157.64</v>
      </c>
      <c r="K97" s="173" t="str">
        <f t="shared" ref="K97" si="50">IF(I97&gt;J97,"ACIMA",IF(I97&lt;=(0.7*J97),"ABAIXO","OK"))</f>
        <v>OK</v>
      </c>
      <c r="L97" s="211">
        <v>60125.55</v>
      </c>
      <c r="M97" s="117" t="str">
        <f>IF(L97&gt;=I97,"ACIMA")</f>
        <v>ACIMA</v>
      </c>
    </row>
    <row r="98" spans="1:13" s="136" customFormat="1" ht="25.5" x14ac:dyDescent="0.2">
      <c r="A98" s="144">
        <v>88486</v>
      </c>
      <c r="B98" s="145">
        <v>7.2</v>
      </c>
      <c r="C98" s="135" t="s">
        <v>47</v>
      </c>
      <c r="D98" s="120" t="s">
        <v>66</v>
      </c>
      <c r="E98" s="270">
        <v>1780</v>
      </c>
      <c r="F98" s="169">
        <v>9.33</v>
      </c>
      <c r="G98" s="169">
        <f t="shared" si="46"/>
        <v>9.31</v>
      </c>
      <c r="H98" s="169">
        <f t="shared" si="47"/>
        <v>11.83</v>
      </c>
      <c r="I98" s="169">
        <f t="shared" ref="I98:I102" si="51">ROUND((H98*E98),2)</f>
        <v>21057.4</v>
      </c>
      <c r="J98" s="18">
        <f t="shared" ref="J98:J102" si="52">ROUND(((F98*(1+$I$4)*E98)),2)</f>
        <v>21099.7</v>
      </c>
      <c r="K98" s="173" t="str">
        <f t="shared" ref="K98:K103" si="53">IF(I98&gt;J98,"ACIMA",IF(I98&lt;=(0.7*J98),"ABAIXO","OK"))</f>
        <v>OK</v>
      </c>
      <c r="L98" s="212">
        <v>21093</v>
      </c>
      <c r="M98" s="117" t="str">
        <f t="shared" ref="M98:M102" si="54">IF(L98&gt;=I98,"ACIMA")</f>
        <v>ACIMA</v>
      </c>
    </row>
    <row r="99" spans="1:13" ht="25.5" x14ac:dyDescent="0.2">
      <c r="A99" s="141">
        <v>88496</v>
      </c>
      <c r="B99" s="142">
        <v>7.3</v>
      </c>
      <c r="C99" s="132" t="s">
        <v>48</v>
      </c>
      <c r="D99" s="118" t="s">
        <v>66</v>
      </c>
      <c r="E99" s="269">
        <v>395</v>
      </c>
      <c r="F99" s="168">
        <v>18.600000000000001</v>
      </c>
      <c r="G99" s="168">
        <f t="shared" si="46"/>
        <v>18.57</v>
      </c>
      <c r="H99" s="168">
        <f t="shared" si="47"/>
        <v>23.59</v>
      </c>
      <c r="I99" s="168">
        <f t="shared" si="51"/>
        <v>9318.0499999999993</v>
      </c>
      <c r="J99" s="18">
        <f t="shared" si="52"/>
        <v>9334.36</v>
      </c>
      <c r="K99" s="173" t="str">
        <f t="shared" si="53"/>
        <v>OK</v>
      </c>
      <c r="L99" s="211">
        <v>9333.85</v>
      </c>
      <c r="M99" s="117" t="str">
        <f t="shared" si="54"/>
        <v>ACIMA</v>
      </c>
    </row>
    <row r="100" spans="1:13" s="136" customFormat="1" ht="25.5" x14ac:dyDescent="0.2">
      <c r="A100" s="144">
        <v>88495</v>
      </c>
      <c r="B100" s="145">
        <v>7.4</v>
      </c>
      <c r="C100" s="135" t="s">
        <v>49</v>
      </c>
      <c r="D100" s="120" t="s">
        <v>105</v>
      </c>
      <c r="E100" s="270">
        <v>1712.96</v>
      </c>
      <c r="F100" s="169">
        <v>7.69</v>
      </c>
      <c r="G100" s="169">
        <f t="shared" si="46"/>
        <v>7.68</v>
      </c>
      <c r="H100" s="169">
        <f t="shared" si="47"/>
        <v>9.76</v>
      </c>
      <c r="I100" s="169">
        <f t="shared" si="51"/>
        <v>16718.490000000002</v>
      </c>
      <c r="J100" s="18">
        <f t="shared" si="52"/>
        <v>16735.87</v>
      </c>
      <c r="K100" s="173" t="str">
        <f t="shared" si="53"/>
        <v>OK</v>
      </c>
      <c r="L100" s="212">
        <v>16735.61</v>
      </c>
      <c r="M100" s="117" t="str">
        <f t="shared" si="54"/>
        <v>ACIMA</v>
      </c>
    </row>
    <row r="101" spans="1:13" ht="25.5" x14ac:dyDescent="0.2">
      <c r="A101" s="141">
        <v>95305</v>
      </c>
      <c r="B101" s="142">
        <v>7.5</v>
      </c>
      <c r="C101" s="132" t="s">
        <v>50</v>
      </c>
      <c r="D101" s="118" t="s">
        <v>66</v>
      </c>
      <c r="E101" s="269">
        <v>1006.41</v>
      </c>
      <c r="F101" s="168">
        <v>11.01</v>
      </c>
      <c r="G101" s="168">
        <f t="shared" si="46"/>
        <v>10.99</v>
      </c>
      <c r="H101" s="168">
        <f t="shared" si="47"/>
        <v>13.96</v>
      </c>
      <c r="I101" s="168">
        <f t="shared" si="51"/>
        <v>14049.48</v>
      </c>
      <c r="J101" s="18">
        <f t="shared" si="52"/>
        <v>14077.87</v>
      </c>
      <c r="K101" s="173" t="str">
        <f t="shared" si="53"/>
        <v>OK</v>
      </c>
      <c r="L101" s="211">
        <v>14069.61</v>
      </c>
      <c r="M101" s="117" t="str">
        <f t="shared" si="54"/>
        <v>ACIMA</v>
      </c>
    </row>
    <row r="102" spans="1:13" s="136" customFormat="1" ht="38.25" x14ac:dyDescent="0.2">
      <c r="A102" s="144">
        <v>88487</v>
      </c>
      <c r="B102" s="145">
        <v>7.6</v>
      </c>
      <c r="C102" s="135" t="s">
        <v>51</v>
      </c>
      <c r="D102" s="120" t="s">
        <v>66</v>
      </c>
      <c r="E102" s="270">
        <v>3397.54</v>
      </c>
      <c r="F102" s="169">
        <v>8.4499999999999993</v>
      </c>
      <c r="G102" s="169">
        <f t="shared" si="46"/>
        <v>8.44</v>
      </c>
      <c r="H102" s="169">
        <f t="shared" si="47"/>
        <v>10.72</v>
      </c>
      <c r="I102" s="169">
        <f t="shared" si="51"/>
        <v>36421.629999999997</v>
      </c>
      <c r="J102" s="18">
        <f t="shared" si="52"/>
        <v>36475.06</v>
      </c>
      <c r="K102" s="173" t="str">
        <f t="shared" si="53"/>
        <v>OK</v>
      </c>
      <c r="L102" s="212">
        <v>36455.599999999999</v>
      </c>
      <c r="M102" s="117" t="str">
        <f t="shared" si="54"/>
        <v>ACIMA</v>
      </c>
    </row>
    <row r="103" spans="1:13" x14ac:dyDescent="0.2">
      <c r="A103" s="236" t="s">
        <v>108</v>
      </c>
      <c r="B103" s="236"/>
      <c r="C103" s="236"/>
      <c r="D103" s="236"/>
      <c r="E103" s="236"/>
      <c r="F103" s="236"/>
      <c r="G103" s="236"/>
      <c r="H103" s="236"/>
      <c r="I103" s="168">
        <f>SUM(I97:I102)</f>
        <v>157634.57</v>
      </c>
      <c r="J103" s="117">
        <f>SUM(J97:J102)</f>
        <v>157880.5</v>
      </c>
      <c r="K103" s="173" t="str">
        <f t="shared" si="53"/>
        <v>OK</v>
      </c>
      <c r="L103" s="211">
        <f>SUM(L97:L102)</f>
        <v>157813.22</v>
      </c>
    </row>
    <row r="104" spans="1:13" x14ac:dyDescent="0.2">
      <c r="A104" s="153"/>
      <c r="B104" s="154">
        <v>8</v>
      </c>
      <c r="C104" s="161" t="s">
        <v>154</v>
      </c>
      <c r="D104" s="156"/>
      <c r="E104" s="274"/>
      <c r="F104" s="153"/>
      <c r="G104" s="153"/>
      <c r="H104" s="239"/>
      <c r="I104" s="239"/>
    </row>
    <row r="105" spans="1:13" x14ac:dyDescent="0.2">
      <c r="A105" s="137">
        <v>94216</v>
      </c>
      <c r="B105" s="131">
        <v>8.1</v>
      </c>
      <c r="C105" s="132" t="s">
        <v>155</v>
      </c>
      <c r="D105" s="118" t="s">
        <v>105</v>
      </c>
      <c r="E105" s="269">
        <v>146.5</v>
      </c>
      <c r="F105" s="168">
        <v>104.05</v>
      </c>
      <c r="G105" s="168">
        <f t="shared" ref="G105:G111" si="55">ROUND(F105*(1-$J$2),2)</f>
        <v>103.87</v>
      </c>
      <c r="H105" s="168">
        <f t="shared" ref="H105:H111" si="56">ROUND(G105*(1+$I$4),2)</f>
        <v>131.97</v>
      </c>
      <c r="I105" s="168">
        <f t="shared" ref="I105" si="57">ROUND((H105*E105),2)</f>
        <v>19333.61</v>
      </c>
      <c r="J105" s="18">
        <f t="shared" ref="J105" si="58">ROUND(((F105*(1+$I$4)*E105)),2)</f>
        <v>19366.64</v>
      </c>
      <c r="K105" s="173" t="str">
        <f t="shared" ref="K105" si="59">IF(I105&gt;J105,"ACIMA",IF(I105&lt;=(0.7*J105),"ABAIXO","OK"))</f>
        <v>OK</v>
      </c>
      <c r="L105" s="211">
        <v>19365.830000000002</v>
      </c>
      <c r="M105" s="117" t="str">
        <f t="shared" ref="M105:M134" si="60">IF(L105&gt;=I105,"ACIMA")</f>
        <v>ACIMA</v>
      </c>
    </row>
    <row r="106" spans="1:13" s="136" customFormat="1" x14ac:dyDescent="0.2">
      <c r="A106" s="133">
        <v>94229</v>
      </c>
      <c r="B106" s="134">
        <v>8.1999999999999993</v>
      </c>
      <c r="C106" s="135" t="s">
        <v>52</v>
      </c>
      <c r="D106" s="120" t="s">
        <v>124</v>
      </c>
      <c r="E106" s="270">
        <v>46</v>
      </c>
      <c r="F106" s="169">
        <v>103.5</v>
      </c>
      <c r="G106" s="169">
        <f t="shared" si="55"/>
        <v>103.32</v>
      </c>
      <c r="H106" s="169">
        <f t="shared" si="56"/>
        <v>131.27000000000001</v>
      </c>
      <c r="I106" s="169">
        <f t="shared" ref="I106:I111" si="61">ROUND((H106*E106),2)</f>
        <v>6038.42</v>
      </c>
      <c r="J106" s="18">
        <f t="shared" ref="J106:J111" si="62">ROUND(((F106*(1+$I$4)*E106)),2)</f>
        <v>6048.85</v>
      </c>
      <c r="K106" s="173" t="str">
        <f t="shared" ref="K106:K112" si="63">IF(I106&gt;J106,"ACIMA",IF(I106&lt;=(0.7*J106),"ABAIXO","OK"))</f>
        <v>OK</v>
      </c>
      <c r="L106" s="212">
        <v>6048.54</v>
      </c>
      <c r="M106" s="117" t="str">
        <f t="shared" si="60"/>
        <v>ACIMA</v>
      </c>
    </row>
    <row r="107" spans="1:13" x14ac:dyDescent="0.2">
      <c r="A107" s="137">
        <v>94231</v>
      </c>
      <c r="B107" s="131">
        <v>8.3000000000000007</v>
      </c>
      <c r="C107" s="132" t="s">
        <v>156</v>
      </c>
      <c r="D107" s="118" t="s">
        <v>124</v>
      </c>
      <c r="E107" s="269">
        <v>46</v>
      </c>
      <c r="F107" s="168">
        <v>25.62</v>
      </c>
      <c r="G107" s="168">
        <f t="shared" si="55"/>
        <v>25.58</v>
      </c>
      <c r="H107" s="168">
        <f t="shared" si="56"/>
        <v>32.5</v>
      </c>
      <c r="I107" s="168">
        <f t="shared" si="61"/>
        <v>1495</v>
      </c>
      <c r="J107" s="18">
        <f t="shared" si="62"/>
        <v>1497.31</v>
      </c>
      <c r="K107" s="173" t="str">
        <f t="shared" si="63"/>
        <v>OK</v>
      </c>
      <c r="L107" s="211">
        <v>1497.3</v>
      </c>
      <c r="M107" s="117" t="str">
        <f t="shared" si="60"/>
        <v>ACIMA</v>
      </c>
    </row>
    <row r="108" spans="1:13" s="136" customFormat="1" ht="25.5" x14ac:dyDescent="0.2">
      <c r="A108" s="133">
        <v>72111</v>
      </c>
      <c r="B108" s="134">
        <v>8.4</v>
      </c>
      <c r="C108" s="135" t="s">
        <v>157</v>
      </c>
      <c r="D108" s="120" t="s">
        <v>105</v>
      </c>
      <c r="E108" s="270">
        <v>146.5</v>
      </c>
      <c r="F108" s="169">
        <v>64.150000000000006</v>
      </c>
      <c r="G108" s="169">
        <f t="shared" si="55"/>
        <v>64.040000000000006</v>
      </c>
      <c r="H108" s="169">
        <f t="shared" si="56"/>
        <v>81.36</v>
      </c>
      <c r="I108" s="169">
        <f t="shared" si="61"/>
        <v>11919.24</v>
      </c>
      <c r="J108" s="18">
        <f t="shared" si="62"/>
        <v>11940.13</v>
      </c>
      <c r="K108" s="173" t="str">
        <f t="shared" si="63"/>
        <v>OK</v>
      </c>
      <c r="L108" s="212">
        <v>11939.75</v>
      </c>
      <c r="M108" s="117" t="str">
        <f t="shared" si="60"/>
        <v>ACIMA</v>
      </c>
    </row>
    <row r="109" spans="1:13" ht="38.25" x14ac:dyDescent="0.2">
      <c r="A109" s="137">
        <v>5928</v>
      </c>
      <c r="B109" s="131">
        <v>8.5</v>
      </c>
      <c r="C109" s="132" t="s">
        <v>53</v>
      </c>
      <c r="D109" s="118" t="s">
        <v>109</v>
      </c>
      <c r="E109" s="269">
        <v>40</v>
      </c>
      <c r="F109" s="168">
        <v>113.87</v>
      </c>
      <c r="G109" s="168">
        <f t="shared" si="55"/>
        <v>113.68</v>
      </c>
      <c r="H109" s="168">
        <f t="shared" si="56"/>
        <v>144.43</v>
      </c>
      <c r="I109" s="168">
        <f t="shared" si="61"/>
        <v>5777.2</v>
      </c>
      <c r="J109" s="18">
        <f t="shared" si="62"/>
        <v>5786.87</v>
      </c>
      <c r="K109" s="173" t="str">
        <f t="shared" si="63"/>
        <v>OK</v>
      </c>
      <c r="L109" s="211">
        <v>5786.8</v>
      </c>
      <c r="M109" s="117" t="str">
        <f t="shared" si="60"/>
        <v>ACIMA</v>
      </c>
    </row>
    <row r="110" spans="1:13" s="136" customFormat="1" x14ac:dyDescent="0.2">
      <c r="A110" s="120" t="s">
        <v>54</v>
      </c>
      <c r="B110" s="134">
        <v>8.6</v>
      </c>
      <c r="C110" s="135" t="s">
        <v>158</v>
      </c>
      <c r="D110" s="120" t="s">
        <v>105</v>
      </c>
      <c r="E110" s="270">
        <v>146.5</v>
      </c>
      <c r="F110" s="169">
        <v>28.45</v>
      </c>
      <c r="G110" s="169">
        <f t="shared" si="55"/>
        <v>28.4</v>
      </c>
      <c r="H110" s="169">
        <f t="shared" si="56"/>
        <v>36.08</v>
      </c>
      <c r="I110" s="169">
        <f t="shared" si="61"/>
        <v>5285.72</v>
      </c>
      <c r="J110" s="18">
        <f t="shared" si="62"/>
        <v>5295.35</v>
      </c>
      <c r="K110" s="173" t="str">
        <f t="shared" si="63"/>
        <v>OK</v>
      </c>
      <c r="L110" s="212">
        <v>5294.51</v>
      </c>
      <c r="M110" s="117" t="str">
        <f t="shared" si="60"/>
        <v>ACIMA</v>
      </c>
    </row>
    <row r="111" spans="1:13" x14ac:dyDescent="0.2">
      <c r="A111" s="118" t="s">
        <v>55</v>
      </c>
      <c r="B111" s="131">
        <v>8.6999999999999993</v>
      </c>
      <c r="C111" s="132" t="s">
        <v>159</v>
      </c>
      <c r="D111" s="118" t="s">
        <v>105</v>
      </c>
      <c r="E111" s="269">
        <v>146.5</v>
      </c>
      <c r="F111" s="168">
        <v>7.79</v>
      </c>
      <c r="G111" s="168">
        <f t="shared" si="55"/>
        <v>7.78</v>
      </c>
      <c r="H111" s="168">
        <f t="shared" si="56"/>
        <v>9.8800000000000008</v>
      </c>
      <c r="I111" s="168">
        <f t="shared" si="61"/>
        <v>1447.42</v>
      </c>
      <c r="J111" s="18">
        <f t="shared" si="62"/>
        <v>1449.94</v>
      </c>
      <c r="K111" s="173" t="str">
        <f t="shared" si="63"/>
        <v>OK</v>
      </c>
      <c r="L111" s="211">
        <v>1448.88</v>
      </c>
      <c r="M111" s="117" t="str">
        <f t="shared" si="60"/>
        <v>ACIMA</v>
      </c>
    </row>
    <row r="112" spans="1:13" s="136" customFormat="1" x14ac:dyDescent="0.2">
      <c r="A112" s="238" t="s">
        <v>108</v>
      </c>
      <c r="B112" s="238"/>
      <c r="C112" s="238"/>
      <c r="D112" s="238"/>
      <c r="E112" s="238"/>
      <c r="F112" s="238"/>
      <c r="G112" s="238"/>
      <c r="H112" s="238"/>
      <c r="I112" s="169">
        <f>SUM(I105:I111)</f>
        <v>51296.609999999993</v>
      </c>
      <c r="J112" s="136">
        <f>SUM(J105:J111)</f>
        <v>51385.090000000004</v>
      </c>
      <c r="K112" s="173" t="str">
        <f t="shared" si="63"/>
        <v>OK</v>
      </c>
      <c r="L112" s="212">
        <f>SUM(L105:L111)</f>
        <v>51381.61</v>
      </c>
      <c r="M112" s="117" t="str">
        <f t="shared" si="60"/>
        <v>ACIMA</v>
      </c>
    </row>
    <row r="113" spans="1:13" s="130" customFormat="1" x14ac:dyDescent="0.2">
      <c r="A113" s="128"/>
      <c r="B113" s="129">
        <v>9</v>
      </c>
      <c r="C113" s="162" t="s">
        <v>160</v>
      </c>
      <c r="D113" s="148"/>
      <c r="E113" s="271"/>
      <c r="F113" s="128"/>
      <c r="G113" s="128"/>
      <c r="H113" s="241"/>
      <c r="I113" s="241"/>
    </row>
    <row r="114" spans="1:13" x14ac:dyDescent="0.2">
      <c r="A114" s="137">
        <v>89512</v>
      </c>
      <c r="B114" s="131">
        <v>9.1</v>
      </c>
      <c r="C114" s="132" t="s">
        <v>56</v>
      </c>
      <c r="D114" s="118" t="s">
        <v>124</v>
      </c>
      <c r="E114" s="269">
        <v>60</v>
      </c>
      <c r="F114" s="168">
        <v>36.159999999999997</v>
      </c>
      <c r="G114" s="168">
        <f t="shared" ref="G114:G120" si="64">ROUND(F114*(1-$J$2),2)</f>
        <v>36.1</v>
      </c>
      <c r="H114" s="168">
        <f t="shared" ref="H114:H120" si="65">ROUND(G114*(1+$I$4),2)</f>
        <v>45.87</v>
      </c>
      <c r="I114" s="168">
        <f t="shared" ref="I114" si="66">ROUND((H114*E114),2)</f>
        <v>2752.2</v>
      </c>
      <c r="J114" s="18">
        <f t="shared" ref="J114:J115" si="67">ROUND(((F114*(1+$I$4)*E114)),2)</f>
        <v>2756.48</v>
      </c>
      <c r="K114" s="173" t="str">
        <f t="shared" ref="K114:K115" si="68">IF(I114&gt;J114,"ACIMA",IF(I114&lt;=(0.7*J114),"ABAIXO","OK"))</f>
        <v>OK</v>
      </c>
      <c r="L114" s="211">
        <v>2756.4</v>
      </c>
      <c r="M114" s="117" t="str">
        <f t="shared" si="60"/>
        <v>ACIMA</v>
      </c>
    </row>
    <row r="115" spans="1:13" s="136" customFormat="1" x14ac:dyDescent="0.2">
      <c r="A115" s="133">
        <v>89529</v>
      </c>
      <c r="B115" s="134">
        <v>9.1999999999999993</v>
      </c>
      <c r="C115" s="135" t="s">
        <v>57</v>
      </c>
      <c r="D115" s="163" t="s">
        <v>143</v>
      </c>
      <c r="E115" s="270">
        <v>30</v>
      </c>
      <c r="F115" s="169">
        <v>24.82</v>
      </c>
      <c r="G115" s="169">
        <f t="shared" si="64"/>
        <v>24.78</v>
      </c>
      <c r="H115" s="169">
        <f t="shared" si="65"/>
        <v>31.48</v>
      </c>
      <c r="I115" s="169">
        <f t="shared" ref="I115:I120" si="69">ROUND((H115*E115),2)</f>
        <v>944.4</v>
      </c>
      <c r="J115" s="18">
        <f t="shared" si="67"/>
        <v>946.01</v>
      </c>
      <c r="K115" s="173" t="str">
        <f t="shared" si="68"/>
        <v>OK</v>
      </c>
      <c r="L115" s="212">
        <v>945.9</v>
      </c>
      <c r="M115" s="117" t="str">
        <f t="shared" si="60"/>
        <v>ACIMA</v>
      </c>
    </row>
    <row r="116" spans="1:13" x14ac:dyDescent="0.2">
      <c r="A116" s="137">
        <v>20170</v>
      </c>
      <c r="B116" s="131">
        <v>9.3000000000000007</v>
      </c>
      <c r="C116" s="132" t="s">
        <v>58</v>
      </c>
      <c r="D116" s="157" t="s">
        <v>143</v>
      </c>
      <c r="E116" s="269">
        <v>30</v>
      </c>
      <c r="F116" s="168">
        <v>7.69</v>
      </c>
      <c r="G116" s="168">
        <f t="shared" si="64"/>
        <v>7.68</v>
      </c>
      <c r="H116" s="168">
        <f t="shared" si="65"/>
        <v>9.76</v>
      </c>
      <c r="I116" s="168">
        <f t="shared" si="69"/>
        <v>292.8</v>
      </c>
      <c r="J116" s="18">
        <f t="shared" ref="J116:J120" si="70">ROUND(((F116*(1+$I$4)*E116)),2)</f>
        <v>293.10000000000002</v>
      </c>
      <c r="K116" s="173" t="str">
        <f t="shared" ref="K116:K121" si="71">IF(I116&gt;J116,"ACIMA",IF(I116&lt;=(0.7*J116),"ABAIXO","OK"))</f>
        <v>OK</v>
      </c>
      <c r="L116" s="211">
        <v>293.10000000000002</v>
      </c>
      <c r="M116" s="117" t="str">
        <f t="shared" si="60"/>
        <v>ACIMA</v>
      </c>
    </row>
    <row r="117" spans="1:13" s="136" customFormat="1" x14ac:dyDescent="0.2">
      <c r="A117" s="133">
        <v>399</v>
      </c>
      <c r="B117" s="134">
        <v>9.4</v>
      </c>
      <c r="C117" s="135" t="s">
        <v>161</v>
      </c>
      <c r="D117" s="163" t="s">
        <v>143</v>
      </c>
      <c r="E117" s="270">
        <v>30</v>
      </c>
      <c r="F117" s="169">
        <v>3.79</v>
      </c>
      <c r="G117" s="169">
        <v>3.5</v>
      </c>
      <c r="H117" s="169">
        <f t="shared" si="65"/>
        <v>4.45</v>
      </c>
      <c r="I117" s="169">
        <f t="shared" si="69"/>
        <v>133.5</v>
      </c>
      <c r="J117" s="18">
        <f t="shared" si="70"/>
        <v>144.46</v>
      </c>
      <c r="K117" s="173" t="str">
        <f t="shared" si="71"/>
        <v>OK</v>
      </c>
      <c r="L117" s="212">
        <v>144.30000000000001</v>
      </c>
      <c r="M117" s="117" t="str">
        <f t="shared" si="60"/>
        <v>ACIMA</v>
      </c>
    </row>
    <row r="118" spans="1:13" x14ac:dyDescent="0.2">
      <c r="A118" s="137">
        <v>38449</v>
      </c>
      <c r="B118" s="131">
        <v>9.5</v>
      </c>
      <c r="C118" s="132" t="s">
        <v>59</v>
      </c>
      <c r="D118" s="157" t="s">
        <v>143</v>
      </c>
      <c r="E118" s="269">
        <v>6</v>
      </c>
      <c r="F118" s="168">
        <v>19.850000000000001</v>
      </c>
      <c r="G118" s="168">
        <f t="shared" si="64"/>
        <v>19.82</v>
      </c>
      <c r="H118" s="168">
        <f t="shared" si="65"/>
        <v>25.18</v>
      </c>
      <c r="I118" s="168">
        <f t="shared" si="69"/>
        <v>151.08000000000001</v>
      </c>
      <c r="J118" s="18">
        <f t="shared" si="70"/>
        <v>151.32</v>
      </c>
      <c r="K118" s="173" t="str">
        <f t="shared" si="71"/>
        <v>OK</v>
      </c>
      <c r="L118" s="211">
        <v>151.26</v>
      </c>
      <c r="M118" s="117" t="str">
        <f t="shared" si="60"/>
        <v>ACIMA</v>
      </c>
    </row>
    <row r="119" spans="1:13" s="136" customFormat="1" x14ac:dyDescent="0.2">
      <c r="A119" s="133">
        <v>11072</v>
      </c>
      <c r="B119" s="134">
        <v>9.6</v>
      </c>
      <c r="C119" s="135" t="s">
        <v>89</v>
      </c>
      <c r="D119" s="163" t="s">
        <v>143</v>
      </c>
      <c r="E119" s="270">
        <v>6</v>
      </c>
      <c r="F119" s="169">
        <v>3.6</v>
      </c>
      <c r="G119" s="169">
        <f t="shared" si="64"/>
        <v>3.59</v>
      </c>
      <c r="H119" s="169">
        <f t="shared" si="65"/>
        <v>4.5599999999999996</v>
      </c>
      <c r="I119" s="169">
        <f t="shared" si="69"/>
        <v>27.36</v>
      </c>
      <c r="J119" s="18">
        <f t="shared" si="70"/>
        <v>27.44</v>
      </c>
      <c r="K119" s="173" t="str">
        <f t="shared" si="71"/>
        <v>OK</v>
      </c>
      <c r="L119" s="212">
        <v>27.42</v>
      </c>
      <c r="M119" s="117" t="str">
        <f t="shared" si="60"/>
        <v>ACIMA</v>
      </c>
    </row>
    <row r="120" spans="1:13" ht="25.5" x14ac:dyDescent="0.2">
      <c r="A120" s="137">
        <v>83448</v>
      </c>
      <c r="B120" s="131">
        <v>9.6999999999999993</v>
      </c>
      <c r="C120" s="132" t="s">
        <v>90</v>
      </c>
      <c r="D120" s="157" t="s">
        <v>143</v>
      </c>
      <c r="E120" s="269">
        <v>2</v>
      </c>
      <c r="F120" s="168">
        <v>219.53</v>
      </c>
      <c r="G120" s="168">
        <f t="shared" si="64"/>
        <v>219.16</v>
      </c>
      <c r="H120" s="168">
        <f t="shared" si="65"/>
        <v>278.44</v>
      </c>
      <c r="I120" s="168">
        <f t="shared" si="69"/>
        <v>556.88</v>
      </c>
      <c r="J120" s="18">
        <f t="shared" si="70"/>
        <v>557.83000000000004</v>
      </c>
      <c r="K120" s="173" t="str">
        <f t="shared" si="71"/>
        <v>OK</v>
      </c>
      <c r="L120" s="211">
        <v>557.82000000000005</v>
      </c>
      <c r="M120" s="117" t="str">
        <f t="shared" si="60"/>
        <v>ACIMA</v>
      </c>
    </row>
    <row r="121" spans="1:13" s="136" customFormat="1" x14ac:dyDescent="0.2">
      <c r="A121" s="238" t="s">
        <v>108</v>
      </c>
      <c r="B121" s="238"/>
      <c r="C121" s="238"/>
      <c r="D121" s="238"/>
      <c r="E121" s="238"/>
      <c r="F121" s="238"/>
      <c r="G121" s="238"/>
      <c r="H121" s="238"/>
      <c r="I121" s="169">
        <f>SUM(I114:I120)</f>
        <v>4858.2199999999993</v>
      </c>
      <c r="J121" s="136">
        <f>SUM(J114:J120)</f>
        <v>4876.6399999999985</v>
      </c>
      <c r="K121" s="173" t="str">
        <f t="shared" si="71"/>
        <v>OK</v>
      </c>
      <c r="L121" s="212">
        <f>SUM(L114:L120)</f>
        <v>4876.2</v>
      </c>
      <c r="M121" s="117" t="str">
        <f t="shared" si="60"/>
        <v>ACIMA</v>
      </c>
    </row>
    <row r="122" spans="1:13" s="130" customFormat="1" x14ac:dyDescent="0.2">
      <c r="A122" s="128"/>
      <c r="B122" s="129">
        <v>10</v>
      </c>
      <c r="C122" s="162" t="s">
        <v>162</v>
      </c>
      <c r="D122" s="148"/>
      <c r="E122" s="271"/>
      <c r="F122" s="128"/>
      <c r="G122" s="128"/>
      <c r="H122" s="241"/>
      <c r="I122" s="241"/>
    </row>
    <row r="123" spans="1:13" ht="25.5" x14ac:dyDescent="0.2">
      <c r="A123" s="141">
        <v>73618</v>
      </c>
      <c r="B123" s="131">
        <v>10.3</v>
      </c>
      <c r="C123" s="132" t="s">
        <v>163</v>
      </c>
      <c r="D123" s="118" t="s">
        <v>105</v>
      </c>
      <c r="E123" s="269">
        <v>1350</v>
      </c>
      <c r="F123" s="168">
        <v>8.69</v>
      </c>
      <c r="G123" s="168">
        <f t="shared" ref="G123:G132" si="72">ROUND(F123*(1-$J$2),2)</f>
        <v>8.68</v>
      </c>
      <c r="H123" s="168">
        <f t="shared" ref="H123:H132" si="73">ROUND(G123*(1+$I$4),2)</f>
        <v>11.03</v>
      </c>
      <c r="I123" s="168">
        <f t="shared" ref="I123" si="74">ROUND((H123*E123),2)</f>
        <v>14890.5</v>
      </c>
      <c r="J123" s="18">
        <f t="shared" ref="J123" si="75">ROUND(((F123*(1+$I$4)*E123)),2)</f>
        <v>14904.87</v>
      </c>
      <c r="K123" s="173" t="str">
        <f t="shared" ref="K123" si="76">IF(I123&gt;J123,"ACIMA",IF(I123&lt;=(0.7*J123),"ABAIXO","OK"))</f>
        <v>OK</v>
      </c>
      <c r="L123" s="211">
        <v>14904</v>
      </c>
      <c r="M123" s="117" t="str">
        <f t="shared" si="60"/>
        <v>ACIMA</v>
      </c>
    </row>
    <row r="124" spans="1:13" s="136" customFormat="1" ht="25.5" x14ac:dyDescent="0.2">
      <c r="A124" s="133">
        <v>95135</v>
      </c>
      <c r="B124" s="134">
        <v>10.4</v>
      </c>
      <c r="C124" s="135" t="s">
        <v>164</v>
      </c>
      <c r="D124" s="158" t="s">
        <v>165</v>
      </c>
      <c r="E124" s="270">
        <v>72</v>
      </c>
      <c r="F124" s="169">
        <v>21.93</v>
      </c>
      <c r="G124" s="169">
        <f t="shared" si="72"/>
        <v>21.89</v>
      </c>
      <c r="H124" s="169">
        <f t="shared" si="73"/>
        <v>27.81</v>
      </c>
      <c r="I124" s="169">
        <f t="shared" ref="I124:I132" si="77">ROUND((H124*E124),2)</f>
        <v>2002.32</v>
      </c>
      <c r="J124" s="18">
        <f t="shared" ref="J124:J132" si="78">ROUND(((F124*(1+$I$4)*E124)),2)</f>
        <v>2006.07</v>
      </c>
      <c r="K124" s="173" t="str">
        <f t="shared" ref="K124:K133" si="79">IF(I124&gt;J124,"ACIMA",IF(I124&lt;=(0.7*J124),"ABAIXO","OK"))</f>
        <v>OK</v>
      </c>
      <c r="L124" s="212">
        <v>2005.92</v>
      </c>
      <c r="M124" s="117" t="str">
        <f t="shared" si="60"/>
        <v>ACIMA</v>
      </c>
    </row>
    <row r="125" spans="1:13" x14ac:dyDescent="0.2">
      <c r="A125" s="137">
        <v>73674</v>
      </c>
      <c r="B125" s="131">
        <v>10.5</v>
      </c>
      <c r="C125" s="132" t="s">
        <v>73</v>
      </c>
      <c r="D125" s="118" t="s">
        <v>105</v>
      </c>
      <c r="E125" s="269">
        <v>49.48</v>
      </c>
      <c r="F125" s="168">
        <v>21.42</v>
      </c>
      <c r="G125" s="168">
        <f t="shared" si="72"/>
        <v>21.38</v>
      </c>
      <c r="H125" s="168">
        <f t="shared" si="73"/>
        <v>27.16</v>
      </c>
      <c r="I125" s="168">
        <f t="shared" si="77"/>
        <v>1343.88</v>
      </c>
      <c r="J125" s="18">
        <f t="shared" si="78"/>
        <v>1346.55</v>
      </c>
      <c r="K125" s="173" t="str">
        <f t="shared" si="79"/>
        <v>OK</v>
      </c>
      <c r="L125" s="211">
        <v>1346.35</v>
      </c>
      <c r="M125" s="117" t="str">
        <f t="shared" si="60"/>
        <v>ACIMA</v>
      </c>
    </row>
    <row r="126" spans="1:13" s="136" customFormat="1" ht="25.5" x14ac:dyDescent="0.2">
      <c r="A126" s="133">
        <v>72897</v>
      </c>
      <c r="B126" s="134">
        <v>10.6</v>
      </c>
      <c r="C126" s="135" t="s">
        <v>80</v>
      </c>
      <c r="D126" s="120" t="s">
        <v>139</v>
      </c>
      <c r="E126" s="270">
        <v>50</v>
      </c>
      <c r="F126" s="169">
        <v>17.36</v>
      </c>
      <c r="G126" s="169">
        <f t="shared" si="72"/>
        <v>17.329999999999998</v>
      </c>
      <c r="H126" s="169">
        <f t="shared" si="73"/>
        <v>22.02</v>
      </c>
      <c r="I126" s="169">
        <f t="shared" si="77"/>
        <v>1101</v>
      </c>
      <c r="J126" s="18">
        <f t="shared" si="78"/>
        <v>1102.79</v>
      </c>
      <c r="K126" s="173" t="str">
        <f t="shared" si="79"/>
        <v>OK</v>
      </c>
      <c r="L126" s="212">
        <v>1102.5</v>
      </c>
      <c r="M126" s="117" t="str">
        <f t="shared" si="60"/>
        <v>ACIMA</v>
      </c>
    </row>
    <row r="127" spans="1:13" x14ac:dyDescent="0.2">
      <c r="A127" s="137">
        <v>72900</v>
      </c>
      <c r="B127" s="131">
        <v>10.7</v>
      </c>
      <c r="C127" s="132" t="s">
        <v>166</v>
      </c>
      <c r="D127" s="118" t="s">
        <v>139</v>
      </c>
      <c r="E127" s="269">
        <v>50</v>
      </c>
      <c r="F127" s="168">
        <v>4.84</v>
      </c>
      <c r="G127" s="168">
        <v>4.8</v>
      </c>
      <c r="H127" s="168">
        <f t="shared" si="73"/>
        <v>6.1</v>
      </c>
      <c r="I127" s="168">
        <f t="shared" si="77"/>
        <v>305</v>
      </c>
      <c r="J127" s="18">
        <f t="shared" si="78"/>
        <v>307.45999999999998</v>
      </c>
      <c r="K127" s="173" t="str">
        <f t="shared" si="79"/>
        <v>OK</v>
      </c>
      <c r="L127" s="211">
        <v>307</v>
      </c>
      <c r="M127" s="117" t="str">
        <f t="shared" si="60"/>
        <v>ACIMA</v>
      </c>
    </row>
    <row r="128" spans="1:13" s="136" customFormat="1" x14ac:dyDescent="0.2">
      <c r="A128" s="120" t="s">
        <v>81</v>
      </c>
      <c r="B128" s="134">
        <v>10.8</v>
      </c>
      <c r="C128" s="135" t="s">
        <v>167</v>
      </c>
      <c r="D128" s="120" t="s">
        <v>105</v>
      </c>
      <c r="E128" s="270">
        <v>98.96</v>
      </c>
      <c r="F128" s="169">
        <v>2.09</v>
      </c>
      <c r="G128" s="169">
        <v>2</v>
      </c>
      <c r="H128" s="169">
        <f t="shared" si="73"/>
        <v>2.54</v>
      </c>
      <c r="I128" s="169">
        <f t="shared" si="77"/>
        <v>251.36</v>
      </c>
      <c r="J128" s="18">
        <f t="shared" si="78"/>
        <v>262.77</v>
      </c>
      <c r="K128" s="173" t="str">
        <f t="shared" si="79"/>
        <v>OK</v>
      </c>
      <c r="L128" s="212">
        <v>262.24</v>
      </c>
      <c r="M128" s="117" t="str">
        <f t="shared" si="60"/>
        <v>ACIMA</v>
      </c>
    </row>
    <row r="129" spans="1:13" x14ac:dyDescent="0.2">
      <c r="A129" s="118" t="s">
        <v>75</v>
      </c>
      <c r="B129" s="131">
        <v>10.9</v>
      </c>
      <c r="C129" s="132" t="s">
        <v>168</v>
      </c>
      <c r="D129" s="118" t="s">
        <v>105</v>
      </c>
      <c r="E129" s="269">
        <v>241.59</v>
      </c>
      <c r="F129" s="168">
        <v>10.54</v>
      </c>
      <c r="G129" s="168">
        <f t="shared" si="72"/>
        <v>10.52</v>
      </c>
      <c r="H129" s="168">
        <f t="shared" si="73"/>
        <v>13.37</v>
      </c>
      <c r="I129" s="168">
        <f t="shared" si="77"/>
        <v>3230.06</v>
      </c>
      <c r="J129" s="18">
        <f t="shared" si="78"/>
        <v>3235.15</v>
      </c>
      <c r="K129" s="173" t="str">
        <f t="shared" si="79"/>
        <v>OK</v>
      </c>
      <c r="L129" s="211">
        <v>3234.89</v>
      </c>
      <c r="M129" s="117" t="str">
        <f t="shared" si="60"/>
        <v>ACIMA</v>
      </c>
    </row>
    <row r="130" spans="1:13" s="136" customFormat="1" x14ac:dyDescent="0.2">
      <c r="A130" s="120" t="s">
        <v>82</v>
      </c>
      <c r="B130" s="138">
        <v>10.1</v>
      </c>
      <c r="C130" s="135" t="s">
        <v>169</v>
      </c>
      <c r="D130" s="120" t="s">
        <v>105</v>
      </c>
      <c r="E130" s="270">
        <v>289.73</v>
      </c>
      <c r="F130" s="169">
        <v>21.37</v>
      </c>
      <c r="G130" s="169">
        <f t="shared" si="72"/>
        <v>21.33</v>
      </c>
      <c r="H130" s="169">
        <f t="shared" si="73"/>
        <v>27.1</v>
      </c>
      <c r="I130" s="169">
        <f t="shared" si="77"/>
        <v>7851.68</v>
      </c>
      <c r="J130" s="18">
        <f t="shared" si="78"/>
        <v>7866.34</v>
      </c>
      <c r="K130" s="173" t="str">
        <f t="shared" si="79"/>
        <v>OK</v>
      </c>
      <c r="L130" s="212">
        <v>7866.16</v>
      </c>
      <c r="M130" s="117" t="str">
        <f t="shared" si="60"/>
        <v>ACIMA</v>
      </c>
    </row>
    <row r="131" spans="1:13" x14ac:dyDescent="0.2">
      <c r="A131" s="118" t="s">
        <v>60</v>
      </c>
      <c r="B131" s="139">
        <v>10.11</v>
      </c>
      <c r="C131" s="132" t="s">
        <v>170</v>
      </c>
      <c r="D131" s="118" t="s">
        <v>105</v>
      </c>
      <c r="E131" s="269">
        <v>323.23</v>
      </c>
      <c r="F131" s="168">
        <v>18.440000000000001</v>
      </c>
      <c r="G131" s="168">
        <f t="shared" si="72"/>
        <v>18.41</v>
      </c>
      <c r="H131" s="168">
        <f t="shared" si="73"/>
        <v>23.39</v>
      </c>
      <c r="I131" s="168">
        <f t="shared" si="77"/>
        <v>7560.35</v>
      </c>
      <c r="J131" s="18">
        <f t="shared" si="78"/>
        <v>7572.64</v>
      </c>
      <c r="K131" s="173" t="str">
        <f t="shared" si="79"/>
        <v>OK</v>
      </c>
      <c r="L131" s="211">
        <v>7570.04</v>
      </c>
      <c r="M131" s="117" t="str">
        <f t="shared" si="60"/>
        <v>ACIMA</v>
      </c>
    </row>
    <row r="132" spans="1:13" s="136" customFormat="1" ht="25.5" x14ac:dyDescent="0.2">
      <c r="A132" s="120" t="s">
        <v>61</v>
      </c>
      <c r="B132" s="138">
        <v>10.119999999999999</v>
      </c>
      <c r="C132" s="135" t="s">
        <v>171</v>
      </c>
      <c r="D132" s="163" t="s">
        <v>130</v>
      </c>
      <c r="E132" s="270">
        <v>7</v>
      </c>
      <c r="F132" s="169">
        <v>22.98</v>
      </c>
      <c r="G132" s="169">
        <f t="shared" si="72"/>
        <v>22.94</v>
      </c>
      <c r="H132" s="169">
        <f t="shared" si="73"/>
        <v>29.15</v>
      </c>
      <c r="I132" s="169">
        <f t="shared" si="77"/>
        <v>204.05</v>
      </c>
      <c r="J132" s="18">
        <f t="shared" si="78"/>
        <v>204.37</v>
      </c>
      <c r="K132" s="173" t="str">
        <f t="shared" si="79"/>
        <v>OK</v>
      </c>
      <c r="L132" s="212">
        <v>204.33</v>
      </c>
      <c r="M132" s="117" t="str">
        <f t="shared" si="60"/>
        <v>ACIMA</v>
      </c>
    </row>
    <row r="133" spans="1:13" x14ac:dyDescent="0.2">
      <c r="A133" s="236" t="s">
        <v>108</v>
      </c>
      <c r="B133" s="236"/>
      <c r="C133" s="236"/>
      <c r="D133" s="236"/>
      <c r="E133" s="236"/>
      <c r="F133" s="236"/>
      <c r="G133" s="236"/>
      <c r="H133" s="236"/>
      <c r="I133" s="168">
        <f>SUM(I123:I132)</f>
        <v>38740.200000000004</v>
      </c>
      <c r="J133" s="117">
        <f>SUM(J123:J132)</f>
        <v>38809.010000000009</v>
      </c>
      <c r="K133" s="173" t="str">
        <f t="shared" si="79"/>
        <v>OK</v>
      </c>
      <c r="L133" s="211">
        <f>SUM(L123:L132)</f>
        <v>38803.43</v>
      </c>
      <c r="M133" s="117" t="str">
        <f t="shared" si="60"/>
        <v>ACIMA</v>
      </c>
    </row>
    <row r="134" spans="1:13" x14ac:dyDescent="0.2">
      <c r="A134" s="240" t="s">
        <v>172</v>
      </c>
      <c r="B134" s="240"/>
      <c r="C134" s="240"/>
      <c r="D134" s="240"/>
      <c r="E134" s="240"/>
      <c r="F134" s="240"/>
      <c r="G134" s="240"/>
      <c r="H134" s="240"/>
      <c r="I134" s="172">
        <f>I133+I121+I112+I103+I95+I88+I61+I52+I28+I17</f>
        <v>585419.81999999995</v>
      </c>
      <c r="L134" s="172">
        <f>L133+L121+L112+L103+L95+L88+L61+L52+L28+L17</f>
        <v>586364.19999999995</v>
      </c>
      <c r="M134" s="117" t="str">
        <f t="shared" si="60"/>
        <v>ACIMA</v>
      </c>
    </row>
    <row r="135" spans="1:13" x14ac:dyDescent="0.2">
      <c r="A135" s="227" t="s">
        <v>379</v>
      </c>
      <c r="B135" s="227"/>
      <c r="C135" s="227"/>
      <c r="D135" s="227"/>
      <c r="E135" s="227"/>
      <c r="F135" s="227"/>
      <c r="G135" s="227"/>
      <c r="H135" s="227"/>
      <c r="I135" s="227"/>
    </row>
    <row r="140" spans="1:13" x14ac:dyDescent="0.2">
      <c r="I140" s="203"/>
    </row>
  </sheetData>
  <sheetProtection algorithmName="SHA-512" hashValue="UTVoHfXm6IDPN6b4w+fWW3AnxUjQyaEldYHW3brDdE3guExLIGpJI6Nl8BwFmnVAENxV6oR+QORJyKxn5oW4dw==" saltValue="4XtWHhIcex9FNQIbT6Ew6A==" spinCount="100000" sheet="1" objects="1" scenarios="1"/>
  <mergeCells count="32">
    <mergeCell ref="A133:H133"/>
    <mergeCell ref="A134:H134"/>
    <mergeCell ref="H62:I62"/>
    <mergeCell ref="H104:I104"/>
    <mergeCell ref="A112:H112"/>
    <mergeCell ref="H113:I113"/>
    <mergeCell ref="A121:H121"/>
    <mergeCell ref="H122:I122"/>
    <mergeCell ref="A88:H88"/>
    <mergeCell ref="H89:I89"/>
    <mergeCell ref="A95:H95"/>
    <mergeCell ref="A52:H52"/>
    <mergeCell ref="A53:I53"/>
    <mergeCell ref="A61:H61"/>
    <mergeCell ref="H96:I96"/>
    <mergeCell ref="A103:H103"/>
    <mergeCell ref="A135:I135"/>
    <mergeCell ref="A1:I1"/>
    <mergeCell ref="A4:E4"/>
    <mergeCell ref="C5:E5"/>
    <mergeCell ref="B3:C3"/>
    <mergeCell ref="B2:C2"/>
    <mergeCell ref="F4:G4"/>
    <mergeCell ref="F5:G5"/>
    <mergeCell ref="F3:G3"/>
    <mergeCell ref="A6:I6"/>
    <mergeCell ref="F7:I7"/>
    <mergeCell ref="C8:E8"/>
    <mergeCell ref="A17:H17"/>
    <mergeCell ref="A18:I18"/>
    <mergeCell ref="A28:H28"/>
    <mergeCell ref="A29:I29"/>
  </mergeCells>
  <conditionalFormatting sqref="K54:K61">
    <cfRule type="containsText" dxfId="29" priority="28" operator="containsText" text="ABAIXO">
      <formula>NOT(ISERROR(SEARCH("ABAIXO",K54)))</formula>
    </cfRule>
    <cfRule type="containsText" dxfId="28" priority="29" operator="containsText" text="ACIMA">
      <formula>NOT(ISERROR(SEARCH("ACIMA",K54)))</formula>
    </cfRule>
    <cfRule type="containsText" dxfId="27" priority="30" operator="containsText" text="OK">
      <formula>NOT(ISERROR(SEARCH("OK",K54)))</formula>
    </cfRule>
  </conditionalFormatting>
  <conditionalFormatting sqref="K9:K16">
    <cfRule type="containsText" dxfId="26" priority="37" operator="containsText" text="ABAIXO">
      <formula>NOT(ISERROR(SEARCH("ABAIXO",K9)))</formula>
    </cfRule>
    <cfRule type="containsText" dxfId="25" priority="38" operator="containsText" text="ACIMA">
      <formula>NOT(ISERROR(SEARCH("ACIMA",K9)))</formula>
    </cfRule>
    <cfRule type="containsText" dxfId="24" priority="39" operator="containsText" text="OK">
      <formula>NOT(ISERROR(SEARCH("OK",K9)))</formula>
    </cfRule>
  </conditionalFormatting>
  <conditionalFormatting sqref="K19:K27">
    <cfRule type="containsText" dxfId="23" priority="34" operator="containsText" text="ABAIXO">
      <formula>NOT(ISERROR(SEARCH("ABAIXO",K19)))</formula>
    </cfRule>
    <cfRule type="containsText" dxfId="22" priority="35" operator="containsText" text="ACIMA">
      <formula>NOT(ISERROR(SEARCH("ACIMA",K19)))</formula>
    </cfRule>
    <cfRule type="containsText" dxfId="21" priority="36" operator="containsText" text="OK">
      <formula>NOT(ISERROR(SEARCH("OK",K19)))</formula>
    </cfRule>
  </conditionalFormatting>
  <conditionalFormatting sqref="K30:K51">
    <cfRule type="containsText" dxfId="20" priority="31" operator="containsText" text="ABAIXO">
      <formula>NOT(ISERROR(SEARCH("ABAIXO",K30)))</formula>
    </cfRule>
    <cfRule type="containsText" dxfId="19" priority="32" operator="containsText" text="ACIMA">
      <formula>NOT(ISERROR(SEARCH("ACIMA",K30)))</formula>
    </cfRule>
    <cfRule type="containsText" dxfId="18" priority="33" operator="containsText" text="OK">
      <formula>NOT(ISERROR(SEARCH("OK",K30)))</formula>
    </cfRule>
  </conditionalFormatting>
  <conditionalFormatting sqref="K123:K133">
    <cfRule type="containsText" dxfId="17" priority="1" operator="containsText" text="ABAIXO">
      <formula>NOT(ISERROR(SEARCH("ABAIXO",K123)))</formula>
    </cfRule>
    <cfRule type="containsText" dxfId="16" priority="2" operator="containsText" text="ACIMA">
      <formula>NOT(ISERROR(SEARCH("ACIMA",K123)))</formula>
    </cfRule>
    <cfRule type="containsText" dxfId="15" priority="3" operator="containsText" text="OK">
      <formula>NOT(ISERROR(SEARCH("OK",K123)))</formula>
    </cfRule>
  </conditionalFormatting>
  <conditionalFormatting sqref="K63:K88">
    <cfRule type="containsText" dxfId="14" priority="16" operator="containsText" text="ABAIXO">
      <formula>NOT(ISERROR(SEARCH("ABAIXO",K63)))</formula>
    </cfRule>
    <cfRule type="containsText" dxfId="13" priority="17" operator="containsText" text="ACIMA">
      <formula>NOT(ISERROR(SEARCH("ACIMA",K63)))</formula>
    </cfRule>
    <cfRule type="containsText" dxfId="12" priority="18" operator="containsText" text="OK">
      <formula>NOT(ISERROR(SEARCH("OK",K63)))</formula>
    </cfRule>
  </conditionalFormatting>
  <conditionalFormatting sqref="K90:K95">
    <cfRule type="containsText" dxfId="11" priority="13" operator="containsText" text="ABAIXO">
      <formula>NOT(ISERROR(SEARCH("ABAIXO",K90)))</formula>
    </cfRule>
    <cfRule type="containsText" dxfId="10" priority="14" operator="containsText" text="ACIMA">
      <formula>NOT(ISERROR(SEARCH("ACIMA",K90)))</formula>
    </cfRule>
    <cfRule type="containsText" dxfId="9" priority="15" operator="containsText" text="OK">
      <formula>NOT(ISERROR(SEARCH("OK",K90)))</formula>
    </cfRule>
  </conditionalFormatting>
  <conditionalFormatting sqref="K97:K103">
    <cfRule type="containsText" dxfId="8" priority="10" operator="containsText" text="ABAIXO">
      <formula>NOT(ISERROR(SEARCH("ABAIXO",K97)))</formula>
    </cfRule>
    <cfRule type="containsText" dxfId="7" priority="11" operator="containsText" text="ACIMA">
      <formula>NOT(ISERROR(SEARCH("ACIMA",K97)))</formula>
    </cfRule>
    <cfRule type="containsText" dxfId="6" priority="12" operator="containsText" text="OK">
      <formula>NOT(ISERROR(SEARCH("OK",K97)))</formula>
    </cfRule>
  </conditionalFormatting>
  <conditionalFormatting sqref="K105:K112">
    <cfRule type="containsText" dxfId="5" priority="7" operator="containsText" text="ABAIXO">
      <formula>NOT(ISERROR(SEARCH("ABAIXO",K105)))</formula>
    </cfRule>
    <cfRule type="containsText" dxfId="4" priority="8" operator="containsText" text="ACIMA">
      <formula>NOT(ISERROR(SEARCH("ACIMA",K105)))</formula>
    </cfRule>
    <cfRule type="containsText" dxfId="3" priority="9" operator="containsText" text="OK">
      <formula>NOT(ISERROR(SEARCH("OK",K105)))</formula>
    </cfRule>
  </conditionalFormatting>
  <conditionalFormatting sqref="K114:K121">
    <cfRule type="containsText" dxfId="2" priority="4" operator="containsText" text="ABAIXO">
      <formula>NOT(ISERROR(SEARCH("ABAIXO",K114)))</formula>
    </cfRule>
    <cfRule type="containsText" dxfId="1" priority="5" operator="containsText" text="ACIMA">
      <formula>NOT(ISERROR(SEARCH("ACIMA",K114)))</formula>
    </cfRule>
    <cfRule type="containsText" dxfId="0" priority="6" operator="containsText" text="OK">
      <formula>NOT(ISERROR(SEARCH("OK",K114)))</formula>
    </cfRule>
  </conditionalFormatting>
  <pageMargins left="0.70866141732283472" right="0.70866141732283472" top="1.3385826771653544" bottom="1.3385826771653544" header="0.31496062992125984" footer="0.31496062992125984"/>
  <pageSetup paperSize="9" scale="7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4"/>
  <sheetViews>
    <sheetView topLeftCell="A7" zoomScale="115" zoomScaleNormal="115" workbookViewId="0">
      <selection activeCell="C24" sqref="C24:D24"/>
    </sheetView>
  </sheetViews>
  <sheetFormatPr defaultRowHeight="12.75" x14ac:dyDescent="0.2"/>
  <cols>
    <col min="3" max="3" width="47.6640625" style="1" customWidth="1"/>
    <col min="4" max="4" width="21.83203125" style="179" customWidth="1"/>
    <col min="5" max="11" width="9.33203125" style="18"/>
  </cols>
  <sheetData>
    <row r="1" spans="3:11" ht="12.75" customHeight="1" x14ac:dyDescent="0.2">
      <c r="C1" s="242" t="s">
        <v>246</v>
      </c>
      <c r="D1" s="242"/>
      <c r="E1" s="175"/>
      <c r="F1" s="175"/>
      <c r="G1" s="175"/>
      <c r="H1" s="175"/>
      <c r="I1" s="175"/>
      <c r="J1" s="175"/>
      <c r="K1" s="175"/>
    </row>
    <row r="2" spans="3:11" x14ac:dyDescent="0.2">
      <c r="C2" s="245" t="s">
        <v>245</v>
      </c>
      <c r="D2" s="245"/>
      <c r="E2" s="174"/>
      <c r="F2" s="174"/>
      <c r="G2" s="174"/>
      <c r="H2" s="174"/>
      <c r="I2" s="174"/>
      <c r="J2" s="174"/>
      <c r="K2" s="174"/>
    </row>
    <row r="3" spans="3:11" ht="12.75" customHeight="1" x14ac:dyDescent="0.2">
      <c r="C3" s="242" t="s">
        <v>247</v>
      </c>
      <c r="D3" s="242"/>
      <c r="E3" s="175"/>
      <c r="F3" s="175"/>
      <c r="G3" s="175"/>
      <c r="H3" s="73"/>
      <c r="I3" s="73"/>
      <c r="J3" s="73"/>
      <c r="K3" s="176"/>
    </row>
    <row r="4" spans="3:11" ht="12.75" customHeight="1" x14ac:dyDescent="0.2">
      <c r="C4" s="243" t="s">
        <v>0</v>
      </c>
      <c r="D4" s="243"/>
      <c r="E4" s="57"/>
      <c r="F4" s="57"/>
      <c r="G4" s="57"/>
      <c r="H4" s="73"/>
      <c r="I4" s="73"/>
      <c r="J4" s="73"/>
      <c r="K4" s="177"/>
    </row>
    <row r="5" spans="3:11" ht="12.75" customHeight="1" x14ac:dyDescent="0.2">
      <c r="C5" s="71" t="s">
        <v>248</v>
      </c>
      <c r="D5" s="111" t="s">
        <v>233</v>
      </c>
      <c r="E5" s="73"/>
      <c r="F5" s="73"/>
      <c r="G5" s="73"/>
      <c r="H5" s="73"/>
      <c r="I5" s="73"/>
      <c r="J5" s="73"/>
      <c r="K5" s="74"/>
    </row>
    <row r="6" spans="3:11" s="18" customFormat="1" x14ac:dyDescent="0.2">
      <c r="C6" s="66"/>
      <c r="D6" s="70" t="s">
        <v>174</v>
      </c>
      <c r="E6" s="62"/>
      <c r="F6" s="62"/>
      <c r="G6" s="62"/>
      <c r="H6" s="70"/>
      <c r="I6" s="70"/>
      <c r="J6" s="73"/>
      <c r="K6" s="74"/>
    </row>
    <row r="7" spans="3:11" x14ac:dyDescent="0.2">
      <c r="C7" s="67" t="s">
        <v>249</v>
      </c>
      <c r="D7" s="111" t="s">
        <v>214</v>
      </c>
      <c r="E7" s="62"/>
      <c r="F7" s="62"/>
      <c r="G7" s="62"/>
      <c r="H7" s="70"/>
      <c r="I7" s="70"/>
      <c r="J7" s="73"/>
      <c r="K7" s="74"/>
    </row>
    <row r="8" spans="3:11" s="18" customFormat="1" x14ac:dyDescent="0.2">
      <c r="C8" s="66"/>
      <c r="D8" s="178"/>
      <c r="E8" s="62"/>
      <c r="F8" s="62"/>
      <c r="G8" s="62"/>
      <c r="H8" s="70"/>
      <c r="I8" s="70"/>
      <c r="J8" s="73"/>
      <c r="K8" s="74"/>
    </row>
    <row r="9" spans="3:11" x14ac:dyDescent="0.2">
      <c r="C9" s="72" t="s">
        <v>250</v>
      </c>
      <c r="D9" s="75" t="s">
        <v>251</v>
      </c>
    </row>
    <row r="10" spans="3:11" x14ac:dyDescent="0.2">
      <c r="C10" s="76" t="s">
        <v>237</v>
      </c>
      <c r="D10" s="77">
        <f>Reforma!I17</f>
        <v>26567.730000000003</v>
      </c>
    </row>
    <row r="11" spans="3:11" x14ac:dyDescent="0.2">
      <c r="C11" s="78" t="s">
        <v>238</v>
      </c>
      <c r="D11" s="79">
        <f>Reforma!I28</f>
        <v>115610.42</v>
      </c>
    </row>
    <row r="12" spans="3:11" x14ac:dyDescent="0.2">
      <c r="C12" s="76" t="s">
        <v>239</v>
      </c>
      <c r="D12" s="77">
        <f>Reforma!I52</f>
        <v>22320.230000000003</v>
      </c>
    </row>
    <row r="13" spans="3:11" x14ac:dyDescent="0.2">
      <c r="C13" s="78" t="s">
        <v>216</v>
      </c>
      <c r="D13" s="79">
        <f>Ampliação!I21</f>
        <v>3638.3599999999997</v>
      </c>
    </row>
    <row r="14" spans="3:11" x14ac:dyDescent="0.2">
      <c r="C14" s="76" t="s">
        <v>222</v>
      </c>
      <c r="D14" s="77">
        <f>Ampliação!I30</f>
        <v>7535.06</v>
      </c>
    </row>
    <row r="15" spans="3:11" x14ac:dyDescent="0.2">
      <c r="C15" s="78" t="s">
        <v>240</v>
      </c>
      <c r="D15" s="79">
        <f>Ampliação!I47</f>
        <v>2713.78</v>
      </c>
    </row>
    <row r="16" spans="3:11" x14ac:dyDescent="0.2">
      <c r="C16" s="76" t="s">
        <v>241</v>
      </c>
      <c r="D16" s="77">
        <f>Reforma!I61</f>
        <v>2514.4900000000002</v>
      </c>
    </row>
    <row r="17" spans="3:4" x14ac:dyDescent="0.2">
      <c r="C17" s="78" t="s">
        <v>242</v>
      </c>
      <c r="D17" s="79">
        <f>Reforma!I88+Ampliação!I57</f>
        <v>149368.65</v>
      </c>
    </row>
    <row r="18" spans="3:4" x14ac:dyDescent="0.2">
      <c r="C18" s="78" t="s">
        <v>150</v>
      </c>
      <c r="D18" s="79">
        <f>Reforma!I95</f>
        <v>23521.489999999998</v>
      </c>
    </row>
    <row r="19" spans="3:4" x14ac:dyDescent="0.2">
      <c r="C19" s="76" t="s">
        <v>153</v>
      </c>
      <c r="D19" s="77">
        <f>Reforma!I103+Ampliação!I62</f>
        <v>158271.70000000001</v>
      </c>
    </row>
    <row r="20" spans="3:4" x14ac:dyDescent="0.2">
      <c r="C20" s="78" t="s">
        <v>243</v>
      </c>
      <c r="D20" s="79">
        <f>Reforma!I112+Ampliação!I70</f>
        <v>53339.669999999991</v>
      </c>
    </row>
    <row r="21" spans="3:4" x14ac:dyDescent="0.2">
      <c r="C21" s="76" t="s">
        <v>160</v>
      </c>
      <c r="D21" s="77">
        <f>Reforma!I121</f>
        <v>4858.2199999999993</v>
      </c>
    </row>
    <row r="22" spans="3:4" x14ac:dyDescent="0.2">
      <c r="C22" s="78" t="s">
        <v>162</v>
      </c>
      <c r="D22" s="79">
        <f>Reforma!I133</f>
        <v>38740.200000000004</v>
      </c>
    </row>
    <row r="23" spans="3:4" x14ac:dyDescent="0.2">
      <c r="C23" s="80" t="s">
        <v>244</v>
      </c>
      <c r="D23" s="81">
        <f>SUM(D10:D22)</f>
        <v>608999.99999999988</v>
      </c>
    </row>
    <row r="24" spans="3:4" x14ac:dyDescent="0.2">
      <c r="C24" s="244" t="s">
        <v>378</v>
      </c>
      <c r="D24" s="244"/>
    </row>
  </sheetData>
  <sheetProtection algorithmName="SHA-512" hashValue="XZDPGcIOaekYKC/VrVvOvEOKbesDCBoLnX3G83aPnsEqgUP9qU9KxnuEfj42IKK9iKXZ3Hmp5ieoWseyidWPvw==" saltValue="NonDvuRVxV5a/hDieADA6Q==" spinCount="100000" sheet="1" objects="1" scenarios="1"/>
  <mergeCells count="5">
    <mergeCell ref="C1:D1"/>
    <mergeCell ref="C3:D3"/>
    <mergeCell ref="C4:D4"/>
    <mergeCell ref="C24:D24"/>
    <mergeCell ref="C2:D2"/>
  </mergeCells>
  <printOptions horizontalCentered="1" verticalCentered="1"/>
  <pageMargins left="0.51181102362204722" right="0.51181102362204722" top="1.3779527559055118" bottom="1.3779527559055118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="85" zoomScaleNormal="85" workbookViewId="0">
      <selection activeCell="G2" sqref="G2"/>
    </sheetView>
  </sheetViews>
  <sheetFormatPr defaultRowHeight="12.75" x14ac:dyDescent="0.2"/>
  <cols>
    <col min="1" max="1" width="34.6640625" customWidth="1"/>
    <col min="2" max="2" width="14.6640625" style="189" customWidth="1"/>
    <col min="3" max="3" width="14.33203125" style="195" customWidth="1"/>
    <col min="4" max="4" width="10.5" style="195" customWidth="1"/>
    <col min="5" max="5" width="16" style="195" customWidth="1"/>
    <col min="6" max="6" width="10" style="195" customWidth="1"/>
    <col min="7" max="7" width="15.83203125" style="195" customWidth="1"/>
    <col min="8" max="8" width="9.83203125" style="195" customWidth="1"/>
    <col min="9" max="9" width="15.6640625" style="195" customWidth="1"/>
    <col min="10" max="10" width="9.6640625" style="195" customWidth="1"/>
    <col min="11" max="11" width="15.83203125" style="195" customWidth="1"/>
    <col min="12" max="12" width="8.33203125" style="195" customWidth="1"/>
    <col min="13" max="13" width="15" style="195" customWidth="1"/>
    <col min="14" max="14" width="8.5" style="195" customWidth="1"/>
    <col min="15" max="15" width="25.33203125" hidden="1" customWidth="1"/>
    <col min="16" max="16" width="0" hidden="1" customWidth="1"/>
  </cols>
  <sheetData>
    <row r="1" spans="1:16" ht="12.75" customHeight="1" x14ac:dyDescent="0.2">
      <c r="A1" s="246" t="s">
        <v>235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6" ht="12.75" customHeight="1" x14ac:dyDescent="0.2">
      <c r="A2" s="57" t="s">
        <v>236</v>
      </c>
      <c r="B2" s="184"/>
      <c r="C2" s="110"/>
      <c r="D2" s="113"/>
      <c r="E2" s="113"/>
      <c r="F2" s="113"/>
      <c r="G2" s="2"/>
      <c r="H2" s="2"/>
      <c r="I2" s="2"/>
      <c r="J2" s="2"/>
      <c r="K2" s="2"/>
      <c r="L2" s="2"/>
      <c r="M2" s="2"/>
      <c r="N2" s="2"/>
    </row>
    <row r="3" spans="1:16" ht="12.75" customHeight="1" x14ac:dyDescent="0.2">
      <c r="A3" s="56" t="s">
        <v>255</v>
      </c>
      <c r="B3" s="184"/>
      <c r="C3" s="110"/>
      <c r="D3" s="113"/>
      <c r="E3" s="113"/>
      <c r="F3" s="113"/>
      <c r="G3" s="113"/>
      <c r="H3" s="2"/>
      <c r="I3" s="2"/>
      <c r="J3" s="2"/>
      <c r="K3" s="2"/>
      <c r="L3" s="2"/>
      <c r="M3" s="2"/>
      <c r="N3" s="2"/>
    </row>
    <row r="4" spans="1:16" x14ac:dyDescent="0.2">
      <c r="A4" s="247" t="s">
        <v>256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</row>
    <row r="5" spans="1:16" ht="18" customHeight="1" x14ac:dyDescent="0.2">
      <c r="A5" s="108"/>
      <c r="B5" s="179"/>
      <c r="C5" s="2" t="s">
        <v>257</v>
      </c>
      <c r="D5" s="2" t="s">
        <v>258</v>
      </c>
      <c r="E5" s="2" t="s">
        <v>259</v>
      </c>
      <c r="F5" s="2" t="s">
        <v>258</v>
      </c>
      <c r="G5" s="2" t="s">
        <v>260</v>
      </c>
      <c r="H5" s="2" t="s">
        <v>258</v>
      </c>
      <c r="I5" s="2" t="s">
        <v>261</v>
      </c>
      <c r="J5" s="2" t="s">
        <v>258</v>
      </c>
      <c r="K5" s="2" t="s">
        <v>262</v>
      </c>
      <c r="L5" s="2" t="s">
        <v>258</v>
      </c>
      <c r="M5" s="2" t="s">
        <v>263</v>
      </c>
      <c r="N5" s="2" t="s">
        <v>258</v>
      </c>
    </row>
    <row r="6" spans="1:16" s="92" customFormat="1" x14ac:dyDescent="0.2">
      <c r="A6" s="94"/>
      <c r="B6" s="95" t="s">
        <v>253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6" x14ac:dyDescent="0.2">
      <c r="A7" s="87" t="s">
        <v>237</v>
      </c>
      <c r="B7" s="185">
        <f>RESUMO!D10</f>
        <v>26567.730000000003</v>
      </c>
      <c r="C7" s="191">
        <f>B7</f>
        <v>26567.730000000003</v>
      </c>
      <c r="D7" s="196">
        <v>1</v>
      </c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213">
        <f>M7+K7+I7+G7+E7+C7</f>
        <v>26567.730000000003</v>
      </c>
      <c r="P7" t="str">
        <f>IF(O7=B7,"OK")</f>
        <v>OK</v>
      </c>
    </row>
    <row r="8" spans="1:16" x14ac:dyDescent="0.2">
      <c r="A8" s="59" t="s">
        <v>238</v>
      </c>
      <c r="B8" s="186">
        <f>RESUMO!D11</f>
        <v>115610.42</v>
      </c>
      <c r="C8" s="110"/>
      <c r="D8" s="197"/>
      <c r="E8" s="82">
        <f>B8*F8</f>
        <v>38532.952985999997</v>
      </c>
      <c r="F8" s="93">
        <v>0.33329999999999999</v>
      </c>
      <c r="G8" s="110"/>
      <c r="H8" s="110"/>
      <c r="I8" s="82">
        <f>B8*J8</f>
        <v>38544.514027999998</v>
      </c>
      <c r="J8" s="93">
        <v>0.33339999999999997</v>
      </c>
      <c r="K8" s="110"/>
      <c r="L8" s="110"/>
      <c r="M8" s="82">
        <f>B8*N8</f>
        <v>38532.952985999997</v>
      </c>
      <c r="N8" s="93">
        <v>0.33329999999999999</v>
      </c>
      <c r="O8" s="213">
        <f>M8+K8+I8+G8+E8+C8</f>
        <v>115610.41999999998</v>
      </c>
      <c r="P8" t="str">
        <f t="shared" ref="P8:P19" si="0">IF(O8=B8,"OK")</f>
        <v>OK</v>
      </c>
    </row>
    <row r="9" spans="1:16" x14ac:dyDescent="0.2">
      <c r="A9" s="87" t="s">
        <v>239</v>
      </c>
      <c r="B9" s="185">
        <f>RESUMO!D12</f>
        <v>22320.230000000003</v>
      </c>
      <c r="C9" s="191">
        <f>B9*D9</f>
        <v>11160.115000000002</v>
      </c>
      <c r="D9" s="85">
        <v>0.5</v>
      </c>
      <c r="E9" s="198">
        <f>B9*F9</f>
        <v>11160.115000000002</v>
      </c>
      <c r="F9" s="199">
        <v>0.5</v>
      </c>
      <c r="G9" s="194"/>
      <c r="H9" s="194"/>
      <c r="I9" s="193"/>
      <c r="J9" s="193"/>
      <c r="K9" s="194"/>
      <c r="L9" s="194"/>
      <c r="M9" s="193"/>
      <c r="N9" s="193"/>
      <c r="O9" s="213">
        <f t="shared" ref="O9:O19" si="1">M9+K9+I9+G9+E9+C9</f>
        <v>22320.230000000003</v>
      </c>
      <c r="P9" t="str">
        <f t="shared" si="0"/>
        <v>OK</v>
      </c>
    </row>
    <row r="10" spans="1:16" x14ac:dyDescent="0.2">
      <c r="A10" s="59" t="s">
        <v>216</v>
      </c>
      <c r="B10" s="186">
        <f>RESUMO!D13</f>
        <v>3638.3599999999997</v>
      </c>
      <c r="C10" s="192">
        <f>$B$10*D10</f>
        <v>3638.3599999999997</v>
      </c>
      <c r="D10" s="200">
        <v>1</v>
      </c>
      <c r="E10" s="197"/>
      <c r="F10" s="197"/>
      <c r="G10" s="110"/>
      <c r="H10" s="110"/>
      <c r="I10" s="110"/>
      <c r="J10" s="110"/>
      <c r="K10" s="110"/>
      <c r="L10" s="110"/>
      <c r="M10" s="110"/>
      <c r="N10" s="110"/>
      <c r="O10" s="213">
        <f t="shared" si="1"/>
        <v>3638.3599999999997</v>
      </c>
      <c r="P10" t="str">
        <f t="shared" si="0"/>
        <v>OK</v>
      </c>
    </row>
    <row r="11" spans="1:16" x14ac:dyDescent="0.2">
      <c r="A11" s="87" t="s">
        <v>222</v>
      </c>
      <c r="B11" s="185">
        <f>RESUMO!D14</f>
        <v>7535.06</v>
      </c>
      <c r="C11" s="193"/>
      <c r="D11" s="193"/>
      <c r="E11" s="191">
        <f>B11*F11</f>
        <v>7535.06</v>
      </c>
      <c r="F11" s="85">
        <v>1</v>
      </c>
      <c r="G11" s="194"/>
      <c r="H11" s="194"/>
      <c r="I11" s="194"/>
      <c r="J11" s="194"/>
      <c r="K11" s="194"/>
      <c r="L11" s="194"/>
      <c r="M11" s="194"/>
      <c r="N11" s="194"/>
      <c r="O11" s="213">
        <f t="shared" si="1"/>
        <v>7535.06</v>
      </c>
      <c r="P11" t="str">
        <f t="shared" si="0"/>
        <v>OK</v>
      </c>
    </row>
    <row r="12" spans="1:16" x14ac:dyDescent="0.2">
      <c r="A12" s="59" t="s">
        <v>240</v>
      </c>
      <c r="B12" s="186">
        <f>RESUMO!D15</f>
        <v>2713.78</v>
      </c>
      <c r="C12" s="110"/>
      <c r="D12" s="110"/>
      <c r="E12" s="197"/>
      <c r="F12" s="197"/>
      <c r="G12" s="110"/>
      <c r="H12" s="110"/>
      <c r="I12" s="83">
        <f>B12*J12</f>
        <v>2713.78</v>
      </c>
      <c r="J12" s="93">
        <v>1</v>
      </c>
      <c r="K12" s="110"/>
      <c r="L12" s="110"/>
      <c r="M12" s="110"/>
      <c r="N12" s="110"/>
      <c r="O12" s="213">
        <f t="shared" si="1"/>
        <v>2713.78</v>
      </c>
      <c r="P12" t="str">
        <f t="shared" si="0"/>
        <v>OK</v>
      </c>
    </row>
    <row r="13" spans="1:16" ht="25.5" x14ac:dyDescent="0.2">
      <c r="A13" s="87" t="s">
        <v>241</v>
      </c>
      <c r="B13" s="185">
        <f>RESUMO!D16</f>
        <v>2514.4900000000002</v>
      </c>
      <c r="C13" s="194"/>
      <c r="D13" s="194"/>
      <c r="E13" s="191">
        <f>B13*F13</f>
        <v>2514.4900000000002</v>
      </c>
      <c r="F13" s="85">
        <v>1</v>
      </c>
      <c r="G13" s="194"/>
      <c r="H13" s="194"/>
      <c r="I13" s="193"/>
      <c r="J13" s="193"/>
      <c r="K13" s="194"/>
      <c r="L13" s="194"/>
      <c r="M13" s="194"/>
      <c r="N13" s="194"/>
      <c r="O13" s="213">
        <f t="shared" si="1"/>
        <v>2514.4900000000002</v>
      </c>
      <c r="P13" t="str">
        <f t="shared" si="0"/>
        <v>OK</v>
      </c>
    </row>
    <row r="14" spans="1:16" ht="25.5" x14ac:dyDescent="0.2">
      <c r="A14" s="59" t="s">
        <v>242</v>
      </c>
      <c r="B14" s="186">
        <f>RESUMO!D17</f>
        <v>149368.65</v>
      </c>
      <c r="C14" s="110"/>
      <c r="D14" s="110"/>
      <c r="E14" s="201">
        <f>$B$14*F14</f>
        <v>49784.571044999997</v>
      </c>
      <c r="F14" s="202">
        <v>0.33329999999999999</v>
      </c>
      <c r="G14" s="83">
        <f>$B$14*H14</f>
        <v>49799.507909999993</v>
      </c>
      <c r="H14" s="86">
        <v>0.33339999999999997</v>
      </c>
      <c r="I14" s="82">
        <f>$B$14*J14</f>
        <v>49784.571044999997</v>
      </c>
      <c r="J14" s="93">
        <v>0.33329999999999999</v>
      </c>
      <c r="K14" s="110"/>
      <c r="L14" s="110"/>
      <c r="M14" s="110"/>
      <c r="N14" s="110"/>
      <c r="O14" s="213">
        <f t="shared" si="1"/>
        <v>149368.65</v>
      </c>
      <c r="P14" t="str">
        <f t="shared" si="0"/>
        <v>OK</v>
      </c>
    </row>
    <row r="15" spans="1:16" x14ac:dyDescent="0.2">
      <c r="A15" s="59" t="s">
        <v>150</v>
      </c>
      <c r="B15" s="186">
        <f>RESUMO!D18</f>
        <v>23521.489999999998</v>
      </c>
      <c r="C15" s="110"/>
      <c r="D15" s="110"/>
      <c r="E15" s="192">
        <f>$B$15*F15</f>
        <v>7839.7126169999992</v>
      </c>
      <c r="F15" s="200">
        <v>0.33329999999999999</v>
      </c>
      <c r="G15" s="192">
        <f>$B$15*H15</f>
        <v>7842.0647659999986</v>
      </c>
      <c r="H15" s="202">
        <v>0.33339999999999997</v>
      </c>
      <c r="I15" s="82">
        <f>$B$15*J15</f>
        <v>7839.7126169999992</v>
      </c>
      <c r="J15" s="202">
        <v>0.33329999999999999</v>
      </c>
      <c r="K15" s="110"/>
      <c r="L15" s="110"/>
      <c r="M15" s="110"/>
      <c r="N15" s="110"/>
      <c r="O15" s="213">
        <f t="shared" si="1"/>
        <v>23521.489999999998</v>
      </c>
      <c r="P15" t="str">
        <f t="shared" si="0"/>
        <v>OK</v>
      </c>
    </row>
    <row r="16" spans="1:16" x14ac:dyDescent="0.2">
      <c r="A16" s="87" t="s">
        <v>153</v>
      </c>
      <c r="B16" s="185">
        <f>RESUMO!D19</f>
        <v>158271.70000000001</v>
      </c>
      <c r="C16" s="194"/>
      <c r="D16" s="194"/>
      <c r="E16" s="198">
        <f>$B$16*F16</f>
        <v>52751.957610000005</v>
      </c>
      <c r="F16" s="85">
        <v>0.33329999999999999</v>
      </c>
      <c r="G16" s="198">
        <f>$B$16*H16</f>
        <v>26383.892390000001</v>
      </c>
      <c r="H16" s="199">
        <v>0.16669999999999999</v>
      </c>
      <c r="I16" s="191">
        <f>$B$16*J16</f>
        <v>26383.892390000001</v>
      </c>
      <c r="J16" s="199">
        <v>0.16669999999999999</v>
      </c>
      <c r="K16" s="191">
        <f>$B$16*L16</f>
        <v>26383.892390000001</v>
      </c>
      <c r="L16" s="85">
        <v>0.16669999999999999</v>
      </c>
      <c r="M16" s="191">
        <f>$B$16*N16</f>
        <v>26368.06522</v>
      </c>
      <c r="N16" s="85">
        <v>0.1666</v>
      </c>
      <c r="O16" s="213">
        <f t="shared" si="1"/>
        <v>158271.70000000001</v>
      </c>
      <c r="P16" t="str">
        <f t="shared" si="0"/>
        <v>OK</v>
      </c>
    </row>
    <row r="17" spans="1:16" x14ac:dyDescent="0.2">
      <c r="A17" s="59" t="s">
        <v>243</v>
      </c>
      <c r="B17" s="186">
        <f>RESUMO!D20</f>
        <v>53339.669999999991</v>
      </c>
      <c r="C17" s="82">
        <f>$B$17*D17</f>
        <v>26669.834999999995</v>
      </c>
      <c r="D17" s="93">
        <v>0.5</v>
      </c>
      <c r="E17" s="192">
        <f>$B$17*F17</f>
        <v>13334.917499999998</v>
      </c>
      <c r="F17" s="86">
        <v>0.25</v>
      </c>
      <c r="G17" s="82">
        <f>$B$17*H17</f>
        <v>13334.917499999998</v>
      </c>
      <c r="H17" s="200">
        <v>0.25</v>
      </c>
      <c r="I17" s="197"/>
      <c r="J17" s="197"/>
      <c r="K17" s="197"/>
      <c r="L17" s="197"/>
      <c r="M17" s="197"/>
      <c r="N17" s="197"/>
      <c r="O17" s="213">
        <f t="shared" si="1"/>
        <v>53339.669999999991</v>
      </c>
      <c r="P17" t="str">
        <f t="shared" si="0"/>
        <v>OK</v>
      </c>
    </row>
    <row r="18" spans="1:16" x14ac:dyDescent="0.2">
      <c r="A18" s="87" t="s">
        <v>160</v>
      </c>
      <c r="B18" s="185">
        <f>RESUMO!D21</f>
        <v>4858.2199999999993</v>
      </c>
      <c r="C18" s="193"/>
      <c r="D18" s="193"/>
      <c r="E18" s="198">
        <f>$B$18*F18</f>
        <v>2429.1099999999997</v>
      </c>
      <c r="F18" s="199">
        <v>0.5</v>
      </c>
      <c r="G18" s="198">
        <f>$B$18*H18</f>
        <v>2429.1099999999997</v>
      </c>
      <c r="H18" s="199">
        <v>0.5</v>
      </c>
      <c r="I18" s="194"/>
      <c r="J18" s="194"/>
      <c r="K18" s="194"/>
      <c r="L18" s="194"/>
      <c r="M18" s="194"/>
      <c r="N18" s="194"/>
      <c r="O18" s="213">
        <f t="shared" si="1"/>
        <v>4858.2199999999993</v>
      </c>
      <c r="P18" t="str">
        <f t="shared" si="0"/>
        <v>OK</v>
      </c>
    </row>
    <row r="19" spans="1:16" x14ac:dyDescent="0.2">
      <c r="A19" s="59" t="s">
        <v>162</v>
      </c>
      <c r="B19" s="186">
        <f>RESUMO!D22</f>
        <v>38740.200000000004</v>
      </c>
      <c r="C19" s="110"/>
      <c r="D19" s="110"/>
      <c r="E19" s="197"/>
      <c r="F19" s="197"/>
      <c r="G19" s="197"/>
      <c r="H19" s="197"/>
      <c r="I19" s="83">
        <f>$B$19*J19</f>
        <v>12915.982680000001</v>
      </c>
      <c r="J19" s="93">
        <v>0.33339999999999997</v>
      </c>
      <c r="K19" s="82">
        <f>$B$19*L19</f>
        <v>12912.108660000002</v>
      </c>
      <c r="L19" s="93">
        <v>0.33329999999999999</v>
      </c>
      <c r="M19" s="83">
        <f>$B$19*N19</f>
        <v>12912.108660000002</v>
      </c>
      <c r="N19" s="86">
        <v>0.33329999999999999</v>
      </c>
      <c r="O19" s="213">
        <f t="shared" si="1"/>
        <v>38740.200000000004</v>
      </c>
      <c r="P19" t="str">
        <f t="shared" si="0"/>
        <v>OK</v>
      </c>
    </row>
    <row r="20" spans="1:16" x14ac:dyDescent="0.2">
      <c r="A20" s="88" t="s">
        <v>244</v>
      </c>
      <c r="B20" s="187">
        <f>SUM(B7:B19)</f>
        <v>608999.99999999988</v>
      </c>
      <c r="C20" s="89">
        <f>SUM(C7:C19)</f>
        <v>68036.039999999994</v>
      </c>
      <c r="D20" s="96"/>
      <c r="E20" s="89">
        <f>SUM(E7:E19)</f>
        <v>185882.88675799998</v>
      </c>
      <c r="F20" s="96"/>
      <c r="G20" s="89">
        <f>SUM(G7:G19)</f>
        <v>99789.492565999986</v>
      </c>
      <c r="H20" s="96"/>
      <c r="I20" s="98">
        <f>SUM(I7:I19)</f>
        <v>138182.45276000001</v>
      </c>
      <c r="J20" s="96"/>
      <c r="K20" s="89">
        <f>SUM(K7:K19)</f>
        <v>39296.001050000006</v>
      </c>
      <c r="L20" s="96"/>
      <c r="M20" s="98">
        <f>SUM(M7:M19)</f>
        <v>77813.126865999991</v>
      </c>
      <c r="N20" s="99"/>
    </row>
    <row r="21" spans="1:16" x14ac:dyDescent="0.2">
      <c r="A21" s="90" t="s">
        <v>254</v>
      </c>
      <c r="B21" s="188"/>
      <c r="C21" s="91">
        <f>C20</f>
        <v>68036.039999999994</v>
      </c>
      <c r="D21" s="97"/>
      <c r="E21" s="91">
        <f>E20+C21</f>
        <v>253918.92675799999</v>
      </c>
      <c r="F21" s="97"/>
      <c r="G21" s="91">
        <f>G20+E21</f>
        <v>353708.41932399996</v>
      </c>
      <c r="H21" s="97"/>
      <c r="I21" s="91">
        <f>I20+G21</f>
        <v>491890.87208399997</v>
      </c>
      <c r="J21" s="97"/>
      <c r="K21" s="91">
        <f>K20+I21</f>
        <v>531186.87313399999</v>
      </c>
      <c r="L21" s="97"/>
      <c r="M21" s="91">
        <f>M20+K21</f>
        <v>609000</v>
      </c>
      <c r="N21" s="97"/>
    </row>
  </sheetData>
  <sheetProtection algorithmName="SHA-512" hashValue="c+3Ca6QaxkIulOfxy19yA+7ojIbUABKQGLlWghkebgd9RuGu6zEdUOwAoCcVonnaMo+faVX+OXuxuDEXu0/ZHA==" saltValue="UxzI9O7a40p/uUU+SHoDeA==" spinCount="100000" sheet="1" objects="1" scenarios="1"/>
  <mergeCells count="2">
    <mergeCell ref="A1:N1"/>
    <mergeCell ref="A4:N4"/>
  </mergeCells>
  <printOptions horizontalCentered="1" verticalCentered="1"/>
  <pageMargins left="0.51181102362204722" right="0.31496062992125984" top="1.3385826771653544" bottom="0.74803149606299213" header="0.31496062992125984" footer="0.31496062992125984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B5" sqref="B5"/>
    </sheetView>
  </sheetViews>
  <sheetFormatPr defaultRowHeight="12.75" x14ac:dyDescent="0.2"/>
  <cols>
    <col min="1" max="1" width="12.83203125" style="1" customWidth="1"/>
    <col min="2" max="2" width="53.5" style="1" customWidth="1"/>
    <col min="3" max="3" width="12.1640625" style="1" customWidth="1"/>
    <col min="4" max="4" width="9.83203125" style="1" customWidth="1"/>
    <col min="5" max="5" width="9.6640625" style="1" customWidth="1"/>
    <col min="6" max="6" width="9.33203125" style="1" customWidth="1"/>
  </cols>
  <sheetData>
    <row r="1" spans="1:6" ht="11.1" customHeight="1" x14ac:dyDescent="0.2">
      <c r="A1" s="3"/>
      <c r="B1" s="3"/>
      <c r="C1" s="3"/>
      <c r="D1" s="3"/>
      <c r="E1" s="3"/>
      <c r="F1" s="3"/>
    </row>
    <row r="2" spans="1:6" ht="12.75" customHeight="1" x14ac:dyDescent="0.2">
      <c r="A2" s="59" t="s">
        <v>207</v>
      </c>
      <c r="B2" s="243" t="s">
        <v>264</v>
      </c>
      <c r="C2" s="243"/>
      <c r="D2" s="243"/>
      <c r="E2" s="243"/>
      <c r="F2" s="3"/>
    </row>
    <row r="3" spans="1:6" ht="13.5" customHeight="1" x14ac:dyDescent="0.2">
      <c r="A3" s="59" t="s">
        <v>208</v>
      </c>
      <c r="B3" s="59" t="s">
        <v>209</v>
      </c>
      <c r="C3" s="3"/>
      <c r="D3" s="3"/>
      <c r="E3" s="3"/>
      <c r="F3" s="3"/>
    </row>
    <row r="4" spans="1:6" ht="18" customHeight="1" x14ac:dyDescent="0.2">
      <c r="A4" s="59" t="s">
        <v>211</v>
      </c>
      <c r="B4" s="59" t="s">
        <v>265</v>
      </c>
      <c r="C4" s="3"/>
      <c r="D4" s="3"/>
      <c r="E4" s="3"/>
      <c r="F4" s="3"/>
    </row>
    <row r="5" spans="1:6" ht="13.5" customHeight="1" x14ac:dyDescent="0.2">
      <c r="A5" s="59" t="s">
        <v>213</v>
      </c>
      <c r="B5" s="100">
        <v>42887</v>
      </c>
      <c r="C5" s="59" t="s">
        <v>212</v>
      </c>
      <c r="D5" s="101">
        <v>0.27050000000000002</v>
      </c>
      <c r="E5" s="3"/>
      <c r="F5" s="3"/>
    </row>
    <row r="6" spans="1:6" ht="11.1" customHeight="1" x14ac:dyDescent="0.2">
      <c r="A6" s="59" t="s">
        <v>266</v>
      </c>
      <c r="B6" s="59" t="s">
        <v>261</v>
      </c>
      <c r="C6" s="59" t="s">
        <v>252</v>
      </c>
      <c r="D6" s="59" t="s">
        <v>267</v>
      </c>
      <c r="E6" s="3"/>
      <c r="F6" s="3"/>
    </row>
    <row r="7" spans="1:6" ht="11.1" customHeight="1" x14ac:dyDescent="0.2">
      <c r="A7" s="3"/>
      <c r="B7" s="3"/>
      <c r="C7" s="3"/>
      <c r="D7" s="100">
        <v>42826</v>
      </c>
      <c r="E7" s="3"/>
      <c r="F7" s="3"/>
    </row>
    <row r="8" spans="1:6" ht="15" customHeight="1" x14ac:dyDescent="0.2">
      <c r="A8" s="243" t="s">
        <v>268</v>
      </c>
      <c r="B8" s="243"/>
      <c r="C8" s="243"/>
      <c r="D8" s="243"/>
      <c r="E8" s="243"/>
      <c r="F8"/>
    </row>
    <row r="9" spans="1:6" ht="18" customHeight="1" x14ac:dyDescent="0.2">
      <c r="A9" s="251" t="s">
        <v>269</v>
      </c>
      <c r="B9" s="251"/>
      <c r="C9" s="251"/>
      <c r="D9" s="251"/>
      <c r="E9" s="251"/>
      <c r="F9"/>
    </row>
    <row r="10" spans="1:6" ht="11.1" customHeight="1" x14ac:dyDescent="0.2">
      <c r="A10" s="3"/>
      <c r="B10" s="3"/>
      <c r="C10" s="3"/>
      <c r="D10" s="3"/>
      <c r="E10" s="3"/>
      <c r="F10"/>
    </row>
    <row r="11" spans="1:6" ht="11.1" customHeight="1" x14ac:dyDescent="0.2">
      <c r="A11" s="63"/>
      <c r="B11" s="68" t="s">
        <v>270</v>
      </c>
      <c r="C11" s="63"/>
      <c r="D11" s="102" t="s">
        <v>271</v>
      </c>
      <c r="E11" s="64" t="s">
        <v>251</v>
      </c>
      <c r="F11"/>
    </row>
    <row r="12" spans="1:6" ht="13.5" customHeight="1" x14ac:dyDescent="0.2">
      <c r="A12" s="65">
        <v>1</v>
      </c>
      <c r="B12" s="59" t="s">
        <v>272</v>
      </c>
      <c r="C12" s="3"/>
      <c r="D12" s="60" t="s">
        <v>273</v>
      </c>
      <c r="E12" s="84">
        <v>0.04</v>
      </c>
      <c r="F12"/>
    </row>
    <row r="13" spans="1:6" ht="13.5" customHeight="1" x14ac:dyDescent="0.2">
      <c r="A13" s="103">
        <v>1.1000000000000001</v>
      </c>
      <c r="B13" s="64" t="s">
        <v>274</v>
      </c>
      <c r="C13" s="63"/>
      <c r="D13" s="104" t="s">
        <v>275</v>
      </c>
      <c r="E13" s="105">
        <v>8.5000000000000006E-3</v>
      </c>
      <c r="F13"/>
    </row>
    <row r="14" spans="1:6" ht="11.1" customHeight="1" x14ac:dyDescent="0.2">
      <c r="A14" s="58">
        <v>1.2</v>
      </c>
      <c r="B14" s="59" t="s">
        <v>276</v>
      </c>
      <c r="C14" s="3"/>
      <c r="D14" s="60" t="s">
        <v>277</v>
      </c>
      <c r="E14" s="84">
        <v>1.17E-2</v>
      </c>
      <c r="F14"/>
    </row>
    <row r="15" spans="1:6" ht="11.1" customHeight="1" x14ac:dyDescent="0.2">
      <c r="A15" s="103">
        <v>1.3</v>
      </c>
      <c r="B15" s="64" t="s">
        <v>278</v>
      </c>
      <c r="C15" s="63"/>
      <c r="D15" s="68" t="s">
        <v>279</v>
      </c>
      <c r="E15" s="105">
        <v>1.0500000000000001E-2</v>
      </c>
      <c r="F15"/>
    </row>
    <row r="16" spans="1:6" ht="11.1" customHeight="1" x14ac:dyDescent="0.2">
      <c r="A16" s="58">
        <v>1.4</v>
      </c>
      <c r="B16" s="59" t="s">
        <v>280</v>
      </c>
      <c r="C16" s="3"/>
      <c r="D16" s="60" t="s">
        <v>281</v>
      </c>
      <c r="E16" s="84">
        <v>7.4999999999999997E-2</v>
      </c>
      <c r="F16"/>
    </row>
    <row r="17" spans="1:6" ht="11.1" customHeight="1" x14ac:dyDescent="0.2">
      <c r="A17" s="103">
        <v>1.5</v>
      </c>
      <c r="B17" s="64" t="s">
        <v>282</v>
      </c>
      <c r="C17" s="106" t="s">
        <v>283</v>
      </c>
      <c r="D17" s="68" t="s">
        <v>284</v>
      </c>
      <c r="E17" s="105">
        <v>6.4999999999999997E-3</v>
      </c>
      <c r="F17"/>
    </row>
    <row r="18" spans="1:6" ht="11.1" customHeight="1" x14ac:dyDescent="0.2">
      <c r="A18" s="65">
        <v>2</v>
      </c>
      <c r="B18" s="3"/>
      <c r="C18" s="57" t="s">
        <v>285</v>
      </c>
      <c r="D18" s="3"/>
      <c r="E18" s="84">
        <v>0.03</v>
      </c>
      <c r="F18"/>
    </row>
    <row r="19" spans="1:6" ht="11.1" customHeight="1" x14ac:dyDescent="0.2">
      <c r="A19" s="103">
        <v>2.1</v>
      </c>
      <c r="B19" s="63"/>
      <c r="C19" s="106" t="s">
        <v>286</v>
      </c>
      <c r="D19" s="63"/>
      <c r="E19" s="105">
        <v>1.2E-2</v>
      </c>
      <c r="F19"/>
    </row>
    <row r="20" spans="1:6" ht="11.1" customHeight="1" x14ac:dyDescent="0.2">
      <c r="A20" s="65">
        <v>3</v>
      </c>
      <c r="B20" s="3"/>
      <c r="C20" s="59" t="s">
        <v>287</v>
      </c>
      <c r="D20" s="3"/>
      <c r="E20" s="84">
        <v>4.4999999999999998E-2</v>
      </c>
      <c r="F20"/>
    </row>
    <row r="21" spans="1:6" ht="11.1" customHeight="1" x14ac:dyDescent="0.2">
      <c r="A21" s="103">
        <v>3.1</v>
      </c>
      <c r="B21" s="64" t="s">
        <v>288</v>
      </c>
      <c r="C21" s="63"/>
      <c r="D21" s="63"/>
      <c r="E21" s="105">
        <v>0.2104</v>
      </c>
      <c r="F21"/>
    </row>
    <row r="22" spans="1:6" ht="11.1" customHeight="1" x14ac:dyDescent="0.2">
      <c r="A22" s="58">
        <v>3.2</v>
      </c>
      <c r="B22" s="59" t="s">
        <v>289</v>
      </c>
      <c r="C22" s="3"/>
      <c r="D22" s="3"/>
      <c r="E22" s="84">
        <v>0.27050000000000002</v>
      </c>
      <c r="F22"/>
    </row>
    <row r="23" spans="1:6" ht="11.1" customHeight="1" x14ac:dyDescent="0.2">
      <c r="A23" s="58"/>
      <c r="B23" s="3"/>
      <c r="C23" s="3"/>
      <c r="D23" s="3"/>
      <c r="E23" s="3"/>
      <c r="F23"/>
    </row>
    <row r="24" spans="1:6" ht="11.1" customHeight="1" x14ac:dyDescent="0.2">
      <c r="A24" s="103">
        <v>3.3</v>
      </c>
      <c r="B24" s="64" t="s">
        <v>290</v>
      </c>
      <c r="C24" s="112"/>
      <c r="D24" s="112"/>
      <c r="E24" s="112"/>
      <c r="F24"/>
    </row>
    <row r="25" spans="1:6" ht="13.5" customHeight="1" x14ac:dyDescent="0.2">
      <c r="A25" s="3"/>
      <c r="B25" s="59" t="s">
        <v>291</v>
      </c>
      <c r="C25" s="3"/>
      <c r="D25" s="3"/>
      <c r="E25" s="3"/>
      <c r="F25"/>
    </row>
    <row r="26" spans="1:6" ht="13.5" customHeight="1" x14ac:dyDescent="0.2">
      <c r="A26" s="112"/>
      <c r="B26" s="64" t="s">
        <v>292</v>
      </c>
      <c r="C26" s="112"/>
      <c r="D26" s="112"/>
      <c r="E26" s="112"/>
      <c r="F26"/>
    </row>
    <row r="27" spans="1:6" ht="11.1" customHeight="1" x14ac:dyDescent="0.2">
      <c r="A27" s="3"/>
      <c r="B27" s="59" t="s">
        <v>293</v>
      </c>
      <c r="C27" s="3"/>
      <c r="D27" s="3"/>
      <c r="E27" s="3"/>
      <c r="F27"/>
    </row>
    <row r="28" spans="1:6" ht="11.1" customHeight="1" x14ac:dyDescent="0.2">
      <c r="A28" s="112"/>
      <c r="B28" s="64" t="s">
        <v>294</v>
      </c>
      <c r="C28" s="112"/>
      <c r="D28" s="112"/>
      <c r="E28" s="112"/>
      <c r="F28"/>
    </row>
    <row r="29" spans="1:6" ht="11.1" customHeight="1" x14ac:dyDescent="0.2">
      <c r="A29" s="3"/>
      <c r="B29" s="59" t="s">
        <v>295</v>
      </c>
      <c r="C29" s="3"/>
      <c r="D29" s="3"/>
      <c r="E29" s="3"/>
      <c r="F29"/>
    </row>
    <row r="30" spans="1:6" ht="11.1" customHeight="1" x14ac:dyDescent="0.2">
      <c r="A30" s="112"/>
      <c r="B30" s="64" t="s">
        <v>296</v>
      </c>
      <c r="C30" s="112"/>
      <c r="D30" s="112"/>
      <c r="E30" s="112"/>
      <c r="F30"/>
    </row>
    <row r="31" spans="1:6" ht="11.1" customHeight="1" x14ac:dyDescent="0.2">
      <c r="A31" s="3"/>
      <c r="B31" s="59" t="s">
        <v>297</v>
      </c>
      <c r="C31" s="3"/>
      <c r="D31" s="3"/>
      <c r="E31" s="3"/>
      <c r="F31"/>
    </row>
    <row r="32" spans="1:6" ht="11.1" customHeight="1" x14ac:dyDescent="0.2">
      <c r="A32" s="112"/>
      <c r="B32" s="249" t="s">
        <v>298</v>
      </c>
      <c r="C32" s="249"/>
      <c r="D32" s="112"/>
      <c r="E32" s="112"/>
      <c r="F32"/>
    </row>
    <row r="33" spans="1:6" ht="14.25" customHeight="1" x14ac:dyDescent="0.2">
      <c r="A33" s="246" t="s">
        <v>301</v>
      </c>
      <c r="B33" s="246"/>
      <c r="C33" s="246"/>
      <c r="D33" s="246"/>
      <c r="E33" s="107">
        <v>0.3</v>
      </c>
    </row>
    <row r="34" spans="1:6" ht="14.25" customHeight="1" x14ac:dyDescent="0.2">
      <c r="A34" s="248" t="s">
        <v>302</v>
      </c>
      <c r="B34" s="248"/>
      <c r="C34" s="248"/>
      <c r="D34" s="248"/>
      <c r="E34" s="107">
        <v>0.04</v>
      </c>
      <c r="F34" s="3"/>
    </row>
    <row r="35" spans="1:6" ht="11.1" customHeight="1" x14ac:dyDescent="0.2">
      <c r="A35" s="3"/>
      <c r="B35" s="3"/>
      <c r="C35" s="3"/>
      <c r="D35" s="3"/>
      <c r="E35" s="3"/>
      <c r="F35" s="3"/>
    </row>
    <row r="36" spans="1:6" ht="13.5" customHeight="1" x14ac:dyDescent="0.2">
      <c r="A36" s="249" t="s">
        <v>299</v>
      </c>
      <c r="B36" s="249"/>
      <c r="C36" s="249"/>
      <c r="D36" s="249"/>
      <c r="E36" s="112"/>
      <c r="F36" s="3"/>
    </row>
    <row r="37" spans="1:6" ht="11.1" customHeight="1" x14ac:dyDescent="0.2">
      <c r="A37" s="250" t="s">
        <v>300</v>
      </c>
      <c r="B37" s="250"/>
      <c r="C37" s="250"/>
      <c r="D37" s="250"/>
      <c r="E37" s="3"/>
      <c r="F37" s="3"/>
    </row>
  </sheetData>
  <mergeCells count="8">
    <mergeCell ref="A34:D34"/>
    <mergeCell ref="A36:D36"/>
    <mergeCell ref="A37:D37"/>
    <mergeCell ref="A8:E8"/>
    <mergeCell ref="B2:E2"/>
    <mergeCell ref="A33:D33"/>
    <mergeCell ref="A9:E9"/>
    <mergeCell ref="B32:C32"/>
  </mergeCells>
  <printOptions horizontalCentered="1"/>
  <pageMargins left="0.70866141732283472" right="0.70866141732283472" top="1.3385826771653544" bottom="1.3385826771653544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1" sqref="G11"/>
    </sheetView>
  </sheetViews>
  <sheetFormatPr defaultRowHeight="12.75" x14ac:dyDescent="0.2"/>
  <cols>
    <col min="1" max="1" width="12.33203125" style="1" customWidth="1"/>
    <col min="2" max="2" width="34" style="1" customWidth="1"/>
    <col min="3" max="3" width="11.83203125" style="1" customWidth="1"/>
    <col min="4" max="4" width="12.5" style="1" customWidth="1"/>
    <col min="5" max="5" width="10.1640625" style="1" customWidth="1"/>
    <col min="6" max="6" width="13.1640625" style="1" customWidth="1"/>
  </cols>
  <sheetData>
    <row r="1" spans="1:6" ht="20.100000000000001" customHeight="1" x14ac:dyDescent="0.2">
      <c r="A1" s="252"/>
      <c r="B1" s="252"/>
      <c r="C1" s="252"/>
      <c r="D1" s="252"/>
      <c r="E1" s="252"/>
      <c r="F1" s="252"/>
    </row>
    <row r="2" spans="1:6" ht="12.75" customHeight="1" x14ac:dyDescent="0.2">
      <c r="A2" s="69" t="s">
        <v>115</v>
      </c>
      <c r="B2" s="242" t="s">
        <v>264</v>
      </c>
      <c r="C2" s="242"/>
      <c r="D2" s="242"/>
      <c r="E2" s="242"/>
      <c r="F2" s="242"/>
    </row>
    <row r="3" spans="1:6" ht="12.95" customHeight="1" x14ac:dyDescent="0.2">
      <c r="A3" s="3"/>
      <c r="B3" s="57"/>
      <c r="C3" s="57"/>
      <c r="D3" s="57"/>
      <c r="E3" s="57"/>
      <c r="F3" s="57"/>
    </row>
    <row r="4" spans="1:6" ht="6" customHeight="1" x14ac:dyDescent="0.2">
      <c r="A4" s="3"/>
      <c r="B4" s="57"/>
      <c r="C4" s="57"/>
      <c r="D4" s="57"/>
      <c r="E4" s="57"/>
      <c r="F4" s="57"/>
    </row>
    <row r="5" spans="1:6" ht="13.5" customHeight="1" x14ac:dyDescent="0.2">
      <c r="A5" s="61" t="s">
        <v>333</v>
      </c>
      <c r="B5" s="250" t="s">
        <v>209</v>
      </c>
      <c r="C5" s="250"/>
      <c r="D5" s="250"/>
      <c r="E5" s="250"/>
      <c r="F5" s="250"/>
    </row>
    <row r="6" spans="1:6" ht="17.25" customHeight="1" x14ac:dyDescent="0.2">
      <c r="A6" s="183" t="s">
        <v>334</v>
      </c>
      <c r="B6" s="257" t="s">
        <v>173</v>
      </c>
      <c r="C6" s="257"/>
      <c r="D6" s="257"/>
      <c r="E6" s="257"/>
      <c r="F6" s="257"/>
    </row>
    <row r="7" spans="1:6" ht="11.1" customHeight="1" x14ac:dyDescent="0.2">
      <c r="A7" s="3"/>
      <c r="B7" s="3"/>
      <c r="C7" s="3"/>
      <c r="D7" s="3"/>
      <c r="E7" s="3"/>
      <c r="F7" s="3"/>
    </row>
    <row r="8" spans="1:6" ht="11.1" customHeight="1" x14ac:dyDescent="0.2">
      <c r="A8" s="243" t="s">
        <v>335</v>
      </c>
      <c r="B8" s="243"/>
      <c r="C8" s="243"/>
      <c r="D8" s="243"/>
      <c r="E8" s="243"/>
      <c r="F8" s="243"/>
    </row>
    <row r="9" spans="1:6" ht="12.95" customHeight="1" x14ac:dyDescent="0.2">
      <c r="A9" s="243" t="s">
        <v>336</v>
      </c>
      <c r="B9" s="243"/>
      <c r="C9" s="243"/>
      <c r="D9" s="243"/>
      <c r="E9" s="243"/>
      <c r="F9" s="243"/>
    </row>
    <row r="10" spans="1:6" ht="12.95" customHeight="1" x14ac:dyDescent="0.2">
      <c r="A10" s="253" t="s">
        <v>94</v>
      </c>
      <c r="B10" s="254" t="s">
        <v>337</v>
      </c>
      <c r="C10" s="255" t="s">
        <v>338</v>
      </c>
      <c r="D10" s="255"/>
      <c r="E10" s="256" t="s">
        <v>339</v>
      </c>
      <c r="F10" s="256"/>
    </row>
    <row r="11" spans="1:6" ht="27" customHeight="1" x14ac:dyDescent="0.2">
      <c r="A11" s="253"/>
      <c r="B11" s="254"/>
      <c r="C11" s="114" t="s">
        <v>340</v>
      </c>
      <c r="D11" s="109" t="s">
        <v>341</v>
      </c>
      <c r="E11" s="109" t="s">
        <v>340</v>
      </c>
      <c r="F11" s="109" t="s">
        <v>341</v>
      </c>
    </row>
    <row r="12" spans="1:6" ht="12.95" customHeight="1" x14ac:dyDescent="0.2">
      <c r="A12" s="243" t="s">
        <v>342</v>
      </c>
      <c r="B12" s="243"/>
      <c r="C12" s="243"/>
      <c r="D12" s="243"/>
      <c r="E12" s="243"/>
      <c r="F12" s="243"/>
    </row>
    <row r="13" spans="1:6" ht="12.95" customHeight="1" x14ac:dyDescent="0.2">
      <c r="A13" s="114" t="s">
        <v>306</v>
      </c>
      <c r="B13" s="109" t="s">
        <v>343</v>
      </c>
      <c r="C13" s="181">
        <v>0</v>
      </c>
      <c r="D13" s="181">
        <v>0</v>
      </c>
      <c r="E13" s="182">
        <v>0.2</v>
      </c>
      <c r="F13" s="181">
        <v>0.2</v>
      </c>
    </row>
    <row r="14" spans="1:6" ht="12.95" customHeight="1" x14ac:dyDescent="0.2">
      <c r="A14" s="113" t="s">
        <v>312</v>
      </c>
      <c r="B14" s="108" t="s">
        <v>344</v>
      </c>
      <c r="C14" s="86">
        <v>1.4999999999999999E-2</v>
      </c>
      <c r="D14" s="86">
        <v>1.4999999999999999E-2</v>
      </c>
      <c r="E14" s="180">
        <v>1.4999999999999999E-2</v>
      </c>
      <c r="F14" s="86">
        <v>1.4999999999999999E-2</v>
      </c>
    </row>
    <row r="15" spans="1:6" ht="12.95" customHeight="1" x14ac:dyDescent="0.2">
      <c r="A15" s="114" t="s">
        <v>316</v>
      </c>
      <c r="B15" s="109" t="s">
        <v>345</v>
      </c>
      <c r="C15" s="181">
        <v>0.01</v>
      </c>
      <c r="D15" s="181">
        <v>0.01</v>
      </c>
      <c r="E15" s="182">
        <v>0.01</v>
      </c>
      <c r="F15" s="181">
        <v>0.01</v>
      </c>
    </row>
    <row r="16" spans="1:6" ht="12.95" customHeight="1" x14ac:dyDescent="0.2">
      <c r="A16" s="113" t="s">
        <v>319</v>
      </c>
      <c r="B16" s="108" t="s">
        <v>346</v>
      </c>
      <c r="C16" s="86">
        <v>2E-3</v>
      </c>
      <c r="D16" s="86">
        <v>2E-3</v>
      </c>
      <c r="E16" s="180">
        <v>2E-3</v>
      </c>
      <c r="F16" s="86">
        <v>2E-3</v>
      </c>
    </row>
    <row r="17" spans="1:6" ht="12.95" customHeight="1" x14ac:dyDescent="0.2">
      <c r="A17" s="114" t="s">
        <v>322</v>
      </c>
      <c r="B17" s="109" t="s">
        <v>347</v>
      </c>
      <c r="C17" s="181">
        <v>6.0000000000000001E-3</v>
      </c>
      <c r="D17" s="181">
        <v>6.0000000000000001E-3</v>
      </c>
      <c r="E17" s="182">
        <v>6.0000000000000001E-3</v>
      </c>
      <c r="F17" s="181">
        <v>6.0000000000000001E-3</v>
      </c>
    </row>
    <row r="18" spans="1:6" ht="12.95" customHeight="1" x14ac:dyDescent="0.2">
      <c r="A18" s="113" t="s">
        <v>325</v>
      </c>
      <c r="B18" s="108" t="s">
        <v>305</v>
      </c>
      <c r="C18" s="86">
        <v>2.5000000000000001E-2</v>
      </c>
      <c r="D18" s="86">
        <v>2.5000000000000001E-2</v>
      </c>
      <c r="E18" s="180">
        <v>2.5000000000000001E-2</v>
      </c>
      <c r="F18" s="86">
        <v>2.5000000000000001E-2</v>
      </c>
    </row>
    <row r="19" spans="1:6" ht="12.95" customHeight="1" x14ac:dyDescent="0.2">
      <c r="A19" s="114" t="s">
        <v>327</v>
      </c>
      <c r="B19" s="109" t="s">
        <v>348</v>
      </c>
      <c r="C19" s="181">
        <v>0.03</v>
      </c>
      <c r="D19" s="181">
        <v>0.03</v>
      </c>
      <c r="E19" s="182">
        <v>0.03</v>
      </c>
      <c r="F19" s="181">
        <v>0.03</v>
      </c>
    </row>
    <row r="20" spans="1:6" ht="12.95" customHeight="1" x14ac:dyDescent="0.2">
      <c r="A20" s="113" t="s">
        <v>329</v>
      </c>
      <c r="B20" s="108" t="s">
        <v>349</v>
      </c>
      <c r="C20" s="86">
        <v>0.08</v>
      </c>
      <c r="D20" s="86">
        <v>0.08</v>
      </c>
      <c r="E20" s="180">
        <v>0.08</v>
      </c>
      <c r="F20" s="86">
        <v>0.08</v>
      </c>
    </row>
    <row r="21" spans="1:6" ht="12.95" customHeight="1" x14ac:dyDescent="0.2">
      <c r="A21" s="114" t="s">
        <v>331</v>
      </c>
      <c r="B21" s="109" t="s">
        <v>350</v>
      </c>
      <c r="C21" s="181">
        <v>0</v>
      </c>
      <c r="D21" s="181">
        <v>0</v>
      </c>
      <c r="E21" s="182">
        <v>0</v>
      </c>
      <c r="F21" s="181">
        <v>0</v>
      </c>
    </row>
    <row r="22" spans="1:6" ht="12.95" customHeight="1" x14ac:dyDescent="0.2">
      <c r="A22" s="113" t="s">
        <v>351</v>
      </c>
      <c r="B22" s="113" t="s">
        <v>352</v>
      </c>
      <c r="C22" s="86">
        <v>0.16800000000000001</v>
      </c>
      <c r="D22" s="86">
        <v>0.16800000000000001</v>
      </c>
      <c r="E22" s="180">
        <v>0.36799999999999999</v>
      </c>
      <c r="F22" s="86">
        <v>0.36799999999999999</v>
      </c>
    </row>
    <row r="23" spans="1:6" ht="12.95" customHeight="1" x14ac:dyDescent="0.2">
      <c r="A23" s="242" t="s">
        <v>353</v>
      </c>
      <c r="B23" s="242"/>
      <c r="C23" s="242"/>
      <c r="D23" s="242"/>
      <c r="E23" s="242"/>
      <c r="F23" s="242"/>
    </row>
    <row r="24" spans="1:6" ht="12.95" customHeight="1" x14ac:dyDescent="0.2">
      <c r="A24" s="113" t="s">
        <v>307</v>
      </c>
      <c r="B24" s="108" t="s">
        <v>354</v>
      </c>
      <c r="C24" s="86">
        <v>0.17780000000000001</v>
      </c>
      <c r="D24" s="113" t="s">
        <v>355</v>
      </c>
      <c r="E24" s="180">
        <v>0.17780000000000001</v>
      </c>
      <c r="F24" s="113" t="s">
        <v>355</v>
      </c>
    </row>
    <row r="25" spans="1:6" ht="12.95" customHeight="1" x14ac:dyDescent="0.2">
      <c r="A25" s="114" t="s">
        <v>313</v>
      </c>
      <c r="B25" s="109" t="s">
        <v>356</v>
      </c>
      <c r="C25" s="181">
        <v>3.6700000000000003E-2</v>
      </c>
      <c r="D25" s="114" t="s">
        <v>355</v>
      </c>
      <c r="E25" s="182">
        <v>3.6700000000000003E-2</v>
      </c>
      <c r="F25" s="114" t="s">
        <v>355</v>
      </c>
    </row>
    <row r="26" spans="1:6" ht="12.95" customHeight="1" x14ac:dyDescent="0.2">
      <c r="A26" s="113" t="s">
        <v>317</v>
      </c>
      <c r="B26" s="108" t="s">
        <v>357</v>
      </c>
      <c r="C26" s="86">
        <v>9.1999999999999998E-3</v>
      </c>
      <c r="D26" s="86">
        <v>6.8999999999999999E-3</v>
      </c>
      <c r="E26" s="180">
        <v>9.1999999999999998E-3</v>
      </c>
      <c r="F26" s="86">
        <v>6.8999999999999999E-3</v>
      </c>
    </row>
    <row r="27" spans="1:6" ht="12.95" customHeight="1" x14ac:dyDescent="0.2">
      <c r="A27" s="114" t="s">
        <v>320</v>
      </c>
      <c r="B27" s="109" t="s">
        <v>308</v>
      </c>
      <c r="C27" s="181">
        <v>0.11070000000000001</v>
      </c>
      <c r="D27" s="181">
        <v>8.3299999999999999E-2</v>
      </c>
      <c r="E27" s="182">
        <v>0.11070000000000001</v>
      </c>
      <c r="F27" s="181">
        <v>8.3299999999999999E-2</v>
      </c>
    </row>
    <row r="28" spans="1:6" ht="12.95" customHeight="1" x14ac:dyDescent="0.2">
      <c r="A28" s="113" t="s">
        <v>323</v>
      </c>
      <c r="B28" s="108" t="s">
        <v>358</v>
      </c>
      <c r="C28" s="86">
        <v>8.0000000000000004E-4</v>
      </c>
      <c r="D28" s="86">
        <v>5.9999999999999995E-4</v>
      </c>
      <c r="E28" s="180">
        <v>8.0000000000000004E-4</v>
      </c>
      <c r="F28" s="86">
        <v>5.9999999999999995E-4</v>
      </c>
    </row>
    <row r="29" spans="1:6" ht="12.95" customHeight="1" x14ac:dyDescent="0.2">
      <c r="A29" s="114" t="s">
        <v>326</v>
      </c>
      <c r="B29" s="109" t="s">
        <v>359</v>
      </c>
      <c r="C29" s="181">
        <v>7.4000000000000003E-3</v>
      </c>
      <c r="D29" s="181">
        <v>5.5999999999999999E-3</v>
      </c>
      <c r="E29" s="182">
        <v>7.4000000000000003E-3</v>
      </c>
      <c r="F29" s="181">
        <v>5.5999999999999999E-3</v>
      </c>
    </row>
    <row r="30" spans="1:6" ht="12.95" customHeight="1" x14ac:dyDescent="0.2">
      <c r="A30" s="113" t="s">
        <v>328</v>
      </c>
      <c r="B30" s="108" t="s">
        <v>360</v>
      </c>
      <c r="C30" s="86">
        <v>1.0999999999999999E-2</v>
      </c>
      <c r="D30" s="113" t="s">
        <v>355</v>
      </c>
      <c r="E30" s="180">
        <v>1.0999999999999999E-2</v>
      </c>
      <c r="F30" s="113" t="s">
        <v>355</v>
      </c>
    </row>
    <row r="31" spans="1:6" ht="12.95" customHeight="1" x14ac:dyDescent="0.2">
      <c r="A31" s="114" t="s">
        <v>330</v>
      </c>
      <c r="B31" s="109" t="s">
        <v>361</v>
      </c>
      <c r="C31" s="181">
        <v>1.2999999999999999E-3</v>
      </c>
      <c r="D31" s="181">
        <v>8.9999999999999998E-4</v>
      </c>
      <c r="E31" s="182">
        <v>1.2999999999999999E-3</v>
      </c>
      <c r="F31" s="181">
        <v>8.9999999999999998E-4</v>
      </c>
    </row>
    <row r="32" spans="1:6" ht="12.95" customHeight="1" x14ac:dyDescent="0.2">
      <c r="A32" s="113" t="s">
        <v>332</v>
      </c>
      <c r="B32" s="108" t="s">
        <v>362</v>
      </c>
      <c r="C32" s="86">
        <v>0.1376</v>
      </c>
      <c r="D32" s="86">
        <v>0.1036</v>
      </c>
      <c r="E32" s="180">
        <v>0.1376</v>
      </c>
      <c r="F32" s="86">
        <v>0.1036</v>
      </c>
    </row>
    <row r="33" spans="1:6" ht="12.95" customHeight="1" x14ac:dyDescent="0.2">
      <c r="A33" s="114" t="s">
        <v>309</v>
      </c>
      <c r="B33" s="109" t="s">
        <v>363</v>
      </c>
      <c r="C33" s="181">
        <v>2.9999999999999997E-4</v>
      </c>
      <c r="D33" s="181">
        <v>2.0000000000000001E-4</v>
      </c>
      <c r="E33" s="182">
        <v>2.9999999999999997E-4</v>
      </c>
      <c r="F33" s="181">
        <v>2.0000000000000001E-4</v>
      </c>
    </row>
    <row r="34" spans="1:6" ht="12.95" customHeight="1" x14ac:dyDescent="0.2">
      <c r="A34" s="113" t="s">
        <v>364</v>
      </c>
      <c r="B34" s="113" t="s">
        <v>352</v>
      </c>
      <c r="C34" s="86">
        <v>0.49280000000000002</v>
      </c>
      <c r="D34" s="86">
        <v>0.2011</v>
      </c>
      <c r="E34" s="180">
        <v>0.49280000000000002</v>
      </c>
      <c r="F34" s="86">
        <v>0.2011</v>
      </c>
    </row>
    <row r="35" spans="1:6" ht="12.95" customHeight="1" x14ac:dyDescent="0.2">
      <c r="A35" s="242" t="s">
        <v>365</v>
      </c>
      <c r="B35" s="242"/>
      <c r="C35" s="242"/>
      <c r="D35" s="242"/>
      <c r="E35" s="242"/>
      <c r="F35" s="242"/>
    </row>
    <row r="36" spans="1:6" ht="12.95" customHeight="1" x14ac:dyDescent="0.2">
      <c r="A36" s="113" t="s">
        <v>310</v>
      </c>
      <c r="B36" s="108" t="s">
        <v>366</v>
      </c>
      <c r="C36" s="86">
        <v>8.2799999999999999E-2</v>
      </c>
      <c r="D36" s="86">
        <v>6.2300000000000001E-2</v>
      </c>
      <c r="E36" s="180">
        <v>8.2799999999999999E-2</v>
      </c>
      <c r="F36" s="86">
        <v>6.2300000000000001E-2</v>
      </c>
    </row>
    <row r="37" spans="1:6" ht="12.95" customHeight="1" x14ac:dyDescent="0.2">
      <c r="A37" s="114" t="s">
        <v>314</v>
      </c>
      <c r="B37" s="109" t="s">
        <v>367</v>
      </c>
      <c r="C37" s="181">
        <v>2E-3</v>
      </c>
      <c r="D37" s="181">
        <v>1.5E-3</v>
      </c>
      <c r="E37" s="182">
        <v>2E-3</v>
      </c>
      <c r="F37" s="181">
        <v>1.5E-3</v>
      </c>
    </row>
    <row r="38" spans="1:6" ht="12.95" customHeight="1" x14ac:dyDescent="0.2">
      <c r="A38" s="113" t="s">
        <v>318</v>
      </c>
      <c r="B38" s="108" t="s">
        <v>368</v>
      </c>
      <c r="C38" s="86">
        <v>9.2999999999999992E-3</v>
      </c>
      <c r="D38" s="86">
        <v>7.0000000000000001E-3</v>
      </c>
      <c r="E38" s="180">
        <v>9.2999999999999992E-3</v>
      </c>
      <c r="F38" s="86">
        <v>7.0000000000000001E-3</v>
      </c>
    </row>
    <row r="39" spans="1:6" ht="12.95" customHeight="1" x14ac:dyDescent="0.2">
      <c r="A39" s="114" t="s">
        <v>321</v>
      </c>
      <c r="B39" s="109" t="s">
        <v>369</v>
      </c>
      <c r="C39" s="181">
        <v>4.8399999999999999E-2</v>
      </c>
      <c r="D39" s="181">
        <v>3.6400000000000002E-2</v>
      </c>
      <c r="E39" s="182">
        <v>4.8399999999999999E-2</v>
      </c>
      <c r="F39" s="181">
        <v>3.6499999999999998E-2</v>
      </c>
    </row>
    <row r="40" spans="1:6" ht="12.95" customHeight="1" x14ac:dyDescent="0.2">
      <c r="A40" s="113" t="s">
        <v>324</v>
      </c>
      <c r="B40" s="108" t="s">
        <v>370</v>
      </c>
      <c r="C40" s="86">
        <v>7.0000000000000001E-3</v>
      </c>
      <c r="D40" s="86">
        <v>5.3E-3</v>
      </c>
      <c r="E40" s="180">
        <v>7.0000000000000001E-3</v>
      </c>
      <c r="F40" s="86">
        <v>5.1999999999999998E-3</v>
      </c>
    </row>
    <row r="41" spans="1:6" ht="12.95" customHeight="1" x14ac:dyDescent="0.2">
      <c r="A41" s="114" t="s">
        <v>371</v>
      </c>
      <c r="B41" s="114" t="s">
        <v>352</v>
      </c>
      <c r="C41" s="181">
        <v>0.14949999999999999</v>
      </c>
      <c r="D41" s="181">
        <v>0.1125</v>
      </c>
      <c r="E41" s="182">
        <v>0.14949999999999999</v>
      </c>
      <c r="F41" s="181">
        <v>0.1125</v>
      </c>
    </row>
    <row r="42" spans="1:6" ht="12.95" customHeight="1" x14ac:dyDescent="0.2">
      <c r="A42" s="243" t="s">
        <v>372</v>
      </c>
      <c r="B42" s="243"/>
      <c r="C42" s="243"/>
      <c r="D42" s="243"/>
      <c r="E42" s="243"/>
      <c r="F42" s="243"/>
    </row>
    <row r="43" spans="1:6" ht="12.95" customHeight="1" x14ac:dyDescent="0.2">
      <c r="A43" s="113" t="s">
        <v>311</v>
      </c>
      <c r="B43" s="108" t="s">
        <v>373</v>
      </c>
      <c r="C43" s="86">
        <v>8.2799999999999999E-2</v>
      </c>
      <c r="D43" s="86">
        <v>3.3799999999999997E-2</v>
      </c>
      <c r="E43" s="180">
        <v>0.18140000000000001</v>
      </c>
      <c r="F43" s="86">
        <v>7.3999999999999996E-2</v>
      </c>
    </row>
    <row r="44" spans="1:6" ht="29.1" customHeight="1" x14ac:dyDescent="0.2">
      <c r="A44" s="114" t="s">
        <v>315</v>
      </c>
      <c r="B44" s="109" t="s">
        <v>374</v>
      </c>
      <c r="C44" s="181">
        <v>7.0000000000000001E-3</v>
      </c>
      <c r="D44" s="181">
        <v>5.1999999999999998E-3</v>
      </c>
      <c r="E44" s="182">
        <v>7.4000000000000003E-3</v>
      </c>
      <c r="F44" s="181">
        <v>5.4999999999999997E-3</v>
      </c>
    </row>
    <row r="45" spans="1:6" ht="12.95" customHeight="1" x14ac:dyDescent="0.2">
      <c r="A45" s="113" t="s">
        <v>375</v>
      </c>
      <c r="B45" s="113" t="s">
        <v>352</v>
      </c>
      <c r="C45" s="86">
        <v>8.9800000000000005E-2</v>
      </c>
      <c r="D45" s="86">
        <v>3.9E-2</v>
      </c>
      <c r="E45" s="180">
        <v>0.1888</v>
      </c>
      <c r="F45" s="86">
        <v>7.9500000000000001E-2</v>
      </c>
    </row>
    <row r="46" spans="1:6" ht="12.95" customHeight="1" x14ac:dyDescent="0.2">
      <c r="A46" s="242" t="s">
        <v>376</v>
      </c>
      <c r="B46" s="242"/>
      <c r="C46" s="181">
        <v>0.90010000000000001</v>
      </c>
      <c r="D46" s="181">
        <v>0.52059999999999995</v>
      </c>
      <c r="E46" s="182">
        <v>1.1991000000000001</v>
      </c>
      <c r="F46" s="181">
        <v>0.7611</v>
      </c>
    </row>
  </sheetData>
  <mergeCells count="15">
    <mergeCell ref="A12:F12"/>
    <mergeCell ref="A23:F23"/>
    <mergeCell ref="A35:F35"/>
    <mergeCell ref="A42:F42"/>
    <mergeCell ref="A46:B46"/>
    <mergeCell ref="A1:F1"/>
    <mergeCell ref="A8:F8"/>
    <mergeCell ref="A9:F9"/>
    <mergeCell ref="A10:A11"/>
    <mergeCell ref="B10:B11"/>
    <mergeCell ref="C10:D10"/>
    <mergeCell ref="E10:F10"/>
    <mergeCell ref="B6:F6"/>
    <mergeCell ref="B5:F5"/>
    <mergeCell ref="B2:F2"/>
  </mergeCells>
  <printOptions horizontalCentered="1"/>
  <pageMargins left="0.70866141732283472" right="0.70866141732283472" top="1.3385826771653544" bottom="1.338582677165354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Ampliação</vt:lpstr>
      <vt:lpstr>Reforma</vt:lpstr>
      <vt:lpstr>RESUMO</vt:lpstr>
      <vt:lpstr>Cronograma Fisico financeiro</vt:lpstr>
      <vt:lpstr>Bdi</vt:lpstr>
      <vt:lpstr>Encargos Sociais</vt:lpstr>
      <vt:lpstr>Ampliação!Area_de_impressao</vt:lpstr>
      <vt:lpstr>Reforma!Area_de_impressao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wkubota@hotmail.com</dc:creator>
  <cp:lastModifiedBy>joseh</cp:lastModifiedBy>
  <cp:lastPrinted>2017-06-27T21:54:50Z</cp:lastPrinted>
  <dcterms:created xsi:type="dcterms:W3CDTF">2017-06-21T01:10:34Z</dcterms:created>
  <dcterms:modified xsi:type="dcterms:W3CDTF">2017-06-27T21:54:54Z</dcterms:modified>
</cp:coreProperties>
</file>